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C:\Users\pajanis\Desktop\PDPM worksheet current\"/>
    </mc:Choice>
  </mc:AlternateContent>
  <xr:revisionPtr revIDLastSave="0" documentId="8_{F029582E-15F1-48D4-A18C-128FF45398DC}" xr6:coauthVersionLast="45" xr6:coauthVersionMax="45" xr10:uidLastSave="{00000000-0000-0000-0000-000000000000}"/>
  <bookViews>
    <workbookView xWindow="972" yWindow="168" windowWidth="18228" windowHeight="10152" xr2:uid="{00000000-000D-0000-FFFF-FFFF00000000}"/>
  </bookViews>
  <sheets>
    <sheet name="PDPM" sheetId="6" r:id="rId1"/>
    <sheet name="Sheet1" sheetId="80" state="hidden" r:id="rId2"/>
    <sheet name="Codes for Conversion of GG" sheetId="11" state="hidden" r:id="rId3"/>
    <sheet name="GG Worksheet " sheetId="31" r:id="rId4"/>
    <sheet name="Instruction sheet" sheetId="79" r:id="rId5"/>
  </sheets>
  <externalReferences>
    <externalReference r:id="rId6"/>
  </externalReferences>
  <definedNames>
    <definedName name="color">'[1]PPS PATHWAY'!$AG$96:$AH$156</definedName>
    <definedName name="_xlnm.Print_Area" localSheetId="3">'GG Worksheet '!$A$1:$R$21</definedName>
    <definedName name="_xlnm.Print_Area" localSheetId="0">PDPM!$A$1:$AB$55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 i="6" l="1"/>
  <c r="P9" i="6"/>
  <c r="L9" i="6"/>
  <c r="U9" i="6" l="1"/>
  <c r="M3" i="6" l="1"/>
  <c r="M4" i="6" s="1"/>
  <c r="C21" i="6" l="1"/>
  <c r="U10" i="6"/>
  <c r="U8" i="6" l="1"/>
  <c r="Z8" i="6"/>
  <c r="B26" i="6" l="1"/>
  <c r="B25" i="6" s="1"/>
  <c r="BK3" i="11"/>
  <c r="BK4" i="11"/>
  <c r="BK5" i="11"/>
  <c r="BK6" i="11"/>
  <c r="BK7" i="11"/>
  <c r="BK8" i="11"/>
  <c r="BK9" i="11"/>
  <c r="BK10" i="11"/>
  <c r="BK11" i="11"/>
  <c r="BK12" i="11"/>
  <c r="BK13" i="11"/>
  <c r="BK14" i="11"/>
  <c r="BK15" i="11"/>
  <c r="BK16" i="11"/>
  <c r="BK17" i="11"/>
  <c r="BK18" i="11"/>
  <c r="BK19" i="11"/>
  <c r="BK20" i="11"/>
  <c r="BK21" i="11"/>
  <c r="BK22" i="11"/>
  <c r="BK23" i="11"/>
  <c r="BK24" i="11"/>
  <c r="BK25" i="11"/>
  <c r="BK26" i="11"/>
  <c r="BK27" i="11"/>
  <c r="BK28" i="11"/>
  <c r="BK29" i="11"/>
  <c r="BK30" i="11"/>
  <c r="BK31" i="11"/>
  <c r="BK32" i="11"/>
  <c r="BK33" i="11"/>
  <c r="BK34" i="11"/>
  <c r="BK35" i="11"/>
  <c r="BK36" i="11"/>
  <c r="BK37" i="11"/>
  <c r="BK38" i="11"/>
  <c r="BK39" i="11"/>
  <c r="BK40" i="11"/>
  <c r="BK41" i="11"/>
  <c r="BK42" i="11"/>
  <c r="BK43" i="11"/>
  <c r="BK44" i="11"/>
  <c r="BK45" i="11"/>
  <c r="BK46" i="11"/>
  <c r="BK47" i="11"/>
  <c r="BK48" i="11"/>
  <c r="BK49" i="11"/>
  <c r="BK50" i="11"/>
  <c r="BK51" i="11"/>
  <c r="BK52" i="11"/>
  <c r="BK53" i="11"/>
  <c r="BK54" i="11"/>
  <c r="BK55" i="11"/>
  <c r="BK56" i="11"/>
  <c r="BK57" i="11"/>
  <c r="BK58" i="11"/>
  <c r="BK59" i="11"/>
  <c r="BK60" i="11"/>
  <c r="BK61" i="11"/>
  <c r="BK62" i="11"/>
  <c r="BK63" i="11"/>
  <c r="BK64" i="11"/>
  <c r="BK65" i="11"/>
  <c r="BK66" i="11"/>
  <c r="BK67" i="11"/>
  <c r="BK68" i="11"/>
  <c r="BK69" i="11"/>
  <c r="BK70" i="11"/>
  <c r="BK71" i="11"/>
  <c r="BK72" i="11"/>
  <c r="BK73" i="11"/>
  <c r="BK74" i="11"/>
  <c r="BK75" i="11"/>
  <c r="BK76" i="11"/>
  <c r="BK77" i="11"/>
  <c r="BK78" i="11"/>
  <c r="BK79" i="11"/>
  <c r="BK80" i="11"/>
  <c r="BK81" i="11"/>
  <c r="BK82" i="11"/>
  <c r="BK83" i="11"/>
  <c r="BK84" i="11"/>
  <c r="BK85" i="11"/>
  <c r="BK86" i="11"/>
  <c r="BK87" i="11"/>
  <c r="BK88" i="11"/>
  <c r="BK89" i="11"/>
  <c r="BK90" i="11"/>
  <c r="BK91" i="11"/>
  <c r="BK92" i="11"/>
  <c r="BK93" i="11"/>
  <c r="BK94" i="11"/>
  <c r="BK95" i="11"/>
  <c r="BK96" i="11"/>
  <c r="BK97" i="11"/>
  <c r="BK98" i="11"/>
  <c r="BK99" i="11"/>
  <c r="BK100" i="11"/>
  <c r="BK101" i="11"/>
  <c r="BK102" i="11"/>
  <c r="BK103" i="11"/>
  <c r="BK2" i="11"/>
  <c r="AY3" i="11"/>
  <c r="AY4" i="11"/>
  <c r="AY5" i="11"/>
  <c r="AY6" i="11"/>
  <c r="AY7" i="11"/>
  <c r="AY8" i="11"/>
  <c r="AY9" i="11"/>
  <c r="AY10" i="11"/>
  <c r="AY11" i="11"/>
  <c r="AY12" i="11"/>
  <c r="AY13" i="11"/>
  <c r="AY14" i="11"/>
  <c r="AY15" i="11"/>
  <c r="AY16" i="11"/>
  <c r="AY17" i="11"/>
  <c r="AY18" i="11"/>
  <c r="AY19" i="11"/>
  <c r="AY20" i="11"/>
  <c r="AY21" i="11"/>
  <c r="AY22" i="11"/>
  <c r="AY23" i="11"/>
  <c r="AY24" i="11"/>
  <c r="AY25" i="11"/>
  <c r="AY26" i="11"/>
  <c r="AY27" i="11"/>
  <c r="AY28" i="11"/>
  <c r="AY29" i="11"/>
  <c r="AY30" i="11"/>
  <c r="AY31" i="11"/>
  <c r="AY32" i="11"/>
  <c r="AY33" i="11"/>
  <c r="AY34" i="11"/>
  <c r="AY35" i="11"/>
  <c r="AY36" i="11"/>
  <c r="AY37" i="11"/>
  <c r="AY38" i="11"/>
  <c r="AY39" i="11"/>
  <c r="AY40" i="11"/>
  <c r="AY41" i="11"/>
  <c r="AY42" i="11"/>
  <c r="AY43" i="11"/>
  <c r="AY44" i="11"/>
  <c r="AY45" i="11"/>
  <c r="AY46" i="11"/>
  <c r="AY47" i="11"/>
  <c r="AY48" i="11"/>
  <c r="AY49" i="11"/>
  <c r="AY50" i="11"/>
  <c r="AY51" i="11"/>
  <c r="AY52" i="11"/>
  <c r="AY53" i="11"/>
  <c r="AY54" i="11"/>
  <c r="AY55" i="11"/>
  <c r="AY56" i="11"/>
  <c r="AY57" i="11"/>
  <c r="AY58" i="11"/>
  <c r="AY59" i="11"/>
  <c r="AY60" i="11"/>
  <c r="AY61" i="11"/>
  <c r="AY62" i="11"/>
  <c r="AY63" i="11"/>
  <c r="AY64" i="11"/>
  <c r="AY65" i="11"/>
  <c r="AY66" i="11"/>
  <c r="AY67" i="11"/>
  <c r="AY68" i="11"/>
  <c r="AY69" i="11"/>
  <c r="AY70" i="11"/>
  <c r="AY71" i="11"/>
  <c r="AY72" i="11"/>
  <c r="AY73" i="11"/>
  <c r="AY74" i="11"/>
  <c r="AY75" i="11"/>
  <c r="AY76" i="11"/>
  <c r="AY77" i="11"/>
  <c r="AY78" i="11"/>
  <c r="AY79" i="11"/>
  <c r="AY80" i="11"/>
  <c r="AY81" i="11"/>
  <c r="AY82" i="11"/>
  <c r="AY83" i="11"/>
  <c r="AY84" i="11"/>
  <c r="AY85" i="11"/>
  <c r="AY86" i="11"/>
  <c r="AY87" i="11"/>
  <c r="AY88" i="11"/>
  <c r="AY89" i="11"/>
  <c r="AY90" i="11"/>
  <c r="AY91" i="11"/>
  <c r="AY92" i="11"/>
  <c r="AY93" i="11"/>
  <c r="AY94" i="11"/>
  <c r="AY95" i="11"/>
  <c r="AY96" i="11"/>
  <c r="AY97" i="11"/>
  <c r="AY98" i="11"/>
  <c r="AY99" i="11"/>
  <c r="AY100" i="11"/>
  <c r="AY101" i="11"/>
  <c r="AY102" i="11"/>
  <c r="AY103" i="11"/>
  <c r="AY104" i="11"/>
  <c r="AY105" i="11"/>
  <c r="AY106" i="11"/>
  <c r="AY107" i="11"/>
  <c r="AY108" i="11"/>
  <c r="AY109" i="11"/>
  <c r="AY110" i="11"/>
  <c r="AY111" i="11"/>
  <c r="AY112" i="11"/>
  <c r="AY113" i="11"/>
  <c r="AY114" i="11"/>
  <c r="AY115" i="11"/>
  <c r="AY116" i="11"/>
  <c r="AY117" i="11"/>
  <c r="AY118" i="11"/>
  <c r="AY119" i="11"/>
  <c r="AY120" i="11"/>
  <c r="AY121" i="11"/>
  <c r="AY122" i="11"/>
  <c r="AY123" i="11"/>
  <c r="AY124" i="11"/>
  <c r="AY125" i="11"/>
  <c r="AY126" i="11"/>
  <c r="AY127" i="11"/>
  <c r="AY128" i="11"/>
  <c r="AY129" i="11"/>
  <c r="AY130" i="11"/>
  <c r="AY131" i="11"/>
  <c r="AY132" i="11"/>
  <c r="AY133" i="11"/>
  <c r="AY134" i="11"/>
  <c r="AY135" i="11"/>
  <c r="AY136" i="11"/>
  <c r="AY137" i="11"/>
  <c r="AY138" i="11"/>
  <c r="AY139" i="11"/>
  <c r="AY140" i="11"/>
  <c r="AY141" i="11"/>
  <c r="AY142" i="11"/>
  <c r="AY143" i="11"/>
  <c r="AY144" i="11"/>
  <c r="AY145" i="11"/>
  <c r="AY146" i="11"/>
  <c r="AY147" i="11"/>
  <c r="AY148" i="11"/>
  <c r="AY149" i="11"/>
  <c r="AY150" i="11"/>
  <c r="AY151" i="11"/>
  <c r="AY152" i="11"/>
  <c r="AY153" i="11"/>
  <c r="AY154" i="11"/>
  <c r="AY155" i="11"/>
  <c r="AY156" i="11"/>
  <c r="AY157" i="11"/>
  <c r="AY158" i="11"/>
  <c r="AY159" i="11"/>
  <c r="AY160" i="11"/>
  <c r="AY161" i="11"/>
  <c r="AY162" i="11"/>
  <c r="AY163" i="11"/>
  <c r="AY164" i="11"/>
  <c r="AY165" i="11"/>
  <c r="AY166" i="11"/>
  <c r="AY167" i="11"/>
  <c r="AY168" i="11"/>
  <c r="AY169" i="11"/>
  <c r="AY170" i="11"/>
  <c r="AY171" i="11"/>
  <c r="AY172" i="11"/>
  <c r="AY173" i="11"/>
  <c r="AY174" i="11"/>
  <c r="AY175" i="11"/>
  <c r="AY176" i="11"/>
  <c r="AY177" i="11"/>
  <c r="AY178" i="11"/>
  <c r="AY179" i="11"/>
  <c r="AY180" i="11"/>
  <c r="AY181" i="11"/>
  <c r="AY182" i="11"/>
  <c r="AY183" i="11"/>
  <c r="AY184" i="11"/>
  <c r="AY185" i="11"/>
  <c r="AY186" i="11"/>
  <c r="AY187" i="11"/>
  <c r="AY188" i="11"/>
  <c r="AY189" i="11"/>
  <c r="AY190" i="11"/>
  <c r="AY191" i="11"/>
  <c r="AY192" i="11"/>
  <c r="AY193" i="11"/>
  <c r="AY194" i="11"/>
  <c r="AY195" i="11"/>
  <c r="AY196" i="11"/>
  <c r="AY197" i="11"/>
  <c r="AY198" i="11"/>
  <c r="AY199" i="11"/>
  <c r="AY200" i="11"/>
  <c r="AY201" i="11"/>
  <c r="AY202" i="11"/>
  <c r="AY203" i="11"/>
  <c r="AY204" i="11"/>
  <c r="AY205" i="11"/>
  <c r="AY206" i="11"/>
  <c r="AY207" i="11"/>
  <c r="AY208" i="11"/>
  <c r="AY209" i="11"/>
  <c r="AY210" i="11"/>
  <c r="AY211" i="11"/>
  <c r="AY212" i="11"/>
  <c r="AY213" i="11"/>
  <c r="AY214" i="11"/>
  <c r="AY215" i="11"/>
  <c r="AY216" i="11"/>
  <c r="AY217" i="11"/>
  <c r="AY218" i="11"/>
  <c r="AY219" i="11"/>
  <c r="AY220" i="11"/>
  <c r="AY221" i="11"/>
  <c r="AY222" i="11"/>
  <c r="AY223" i="11"/>
  <c r="AY224" i="11"/>
  <c r="AY225" i="11"/>
  <c r="AY226" i="11"/>
  <c r="AY227" i="11"/>
  <c r="AY228" i="11"/>
  <c r="AY229" i="11"/>
  <c r="AY230" i="11"/>
  <c r="AY231" i="11"/>
  <c r="AY232" i="11"/>
  <c r="AY233" i="11"/>
  <c r="AY234" i="11"/>
  <c r="AY235" i="11"/>
  <c r="AY236" i="11"/>
  <c r="AY237" i="11"/>
  <c r="AY238" i="11"/>
  <c r="AY239" i="11"/>
  <c r="AY240" i="11"/>
  <c r="AY241" i="11"/>
  <c r="AY242" i="11"/>
  <c r="AY243" i="11"/>
  <c r="AY244" i="11"/>
  <c r="AY245" i="11"/>
  <c r="AY246" i="11"/>
  <c r="AY247" i="11"/>
  <c r="AY248" i="11"/>
  <c r="AY249" i="11"/>
  <c r="AY250" i="11"/>
  <c r="AY251" i="11"/>
  <c r="AY252" i="11"/>
  <c r="AY253" i="11"/>
  <c r="AY254" i="11"/>
  <c r="AY255" i="11"/>
  <c r="AY256" i="11"/>
  <c r="AY257" i="11"/>
  <c r="AY258" i="11"/>
  <c r="AY259" i="11"/>
  <c r="AY260" i="11"/>
  <c r="AY261" i="11"/>
  <c r="AY262" i="11"/>
  <c r="AY263" i="11"/>
  <c r="AY264" i="11"/>
  <c r="AY265" i="11"/>
  <c r="AY266" i="11"/>
  <c r="AY267" i="11"/>
  <c r="AY268" i="11"/>
  <c r="AY269" i="11"/>
  <c r="AY270" i="11"/>
  <c r="AY271" i="11"/>
  <c r="AY272" i="11"/>
  <c r="AY273" i="11"/>
  <c r="AY274" i="11"/>
  <c r="AY275" i="11"/>
  <c r="AY276" i="11"/>
  <c r="AY277" i="11"/>
  <c r="AY278" i="11"/>
  <c r="AY279" i="11"/>
  <c r="AY280" i="11"/>
  <c r="AY281" i="11"/>
  <c r="AY282" i="11"/>
  <c r="AY283" i="11"/>
  <c r="AY284" i="11"/>
  <c r="AY285" i="11"/>
  <c r="AY286" i="11"/>
  <c r="AY287" i="11"/>
  <c r="AY288" i="11"/>
  <c r="AY289" i="11"/>
  <c r="AY290" i="11"/>
  <c r="AY291" i="11"/>
  <c r="AY292" i="11"/>
  <c r="AY293" i="11"/>
  <c r="AY294" i="11"/>
  <c r="AY295" i="11"/>
  <c r="AY296" i="11"/>
  <c r="AY297" i="11"/>
  <c r="AY298" i="11"/>
  <c r="AY299" i="11"/>
  <c r="AY300" i="11"/>
  <c r="AY301" i="11"/>
  <c r="AY302" i="11"/>
  <c r="AY303" i="11"/>
  <c r="AY304" i="11"/>
  <c r="AY305" i="11"/>
  <c r="AY306" i="11"/>
  <c r="AY307" i="11"/>
  <c r="AY308" i="11"/>
  <c r="AY309" i="11"/>
  <c r="AY310" i="11"/>
  <c r="AY311" i="11"/>
  <c r="AY312" i="11"/>
  <c r="AY313" i="11"/>
  <c r="AY314" i="11"/>
  <c r="AY315" i="11"/>
  <c r="AY316" i="11"/>
  <c r="AY317" i="11"/>
  <c r="AY318" i="11"/>
  <c r="AY319" i="11"/>
  <c r="AY320" i="11"/>
  <c r="AY321" i="11"/>
  <c r="AY322" i="11"/>
  <c r="AY323" i="11"/>
  <c r="AY324" i="11"/>
  <c r="AY325" i="11"/>
  <c r="AY326" i="11"/>
  <c r="AY327" i="11"/>
  <c r="AY328" i="11"/>
  <c r="AY329" i="11"/>
  <c r="AY330" i="11"/>
  <c r="AY331" i="11"/>
  <c r="AY332" i="11"/>
  <c r="AY333" i="11"/>
  <c r="AY334" i="11"/>
  <c r="AY335" i="11"/>
  <c r="AY336" i="11"/>
  <c r="AY337" i="11"/>
  <c r="AY338" i="11"/>
  <c r="AY339" i="11"/>
  <c r="AY340" i="11"/>
  <c r="AY341" i="11"/>
  <c r="AY342" i="11"/>
  <c r="AY343" i="11"/>
  <c r="AY344" i="11"/>
  <c r="AY345" i="11"/>
  <c r="AY346" i="11"/>
  <c r="AY347" i="11"/>
  <c r="AY348" i="11"/>
  <c r="AY349" i="11"/>
  <c r="AY350" i="11"/>
  <c r="AY351" i="11"/>
  <c r="AY352" i="11"/>
  <c r="AY353" i="11"/>
  <c r="AY354" i="11"/>
  <c r="AY355" i="11"/>
  <c r="AY356" i="11"/>
  <c r="AY357" i="11"/>
  <c r="AY358" i="11"/>
  <c r="AY359" i="11"/>
  <c r="AY360" i="11"/>
  <c r="AY361" i="11"/>
  <c r="AY362" i="11"/>
  <c r="AY363" i="11"/>
  <c r="AY364" i="11"/>
  <c r="AY365" i="11"/>
  <c r="AY366" i="11"/>
  <c r="AY367" i="11"/>
  <c r="AY368" i="11"/>
  <c r="AY369" i="11"/>
  <c r="AY370" i="11"/>
  <c r="AY371" i="11"/>
  <c r="AY372" i="11"/>
  <c r="AY373" i="11"/>
  <c r="AY374" i="11"/>
  <c r="AY375" i="11"/>
  <c r="AY376" i="11"/>
  <c r="AY377" i="11"/>
  <c r="AY378" i="11"/>
  <c r="AY379" i="11"/>
  <c r="AY380" i="11"/>
  <c r="AY381" i="11"/>
  <c r="AY382" i="11"/>
  <c r="AY383" i="11"/>
  <c r="AY384" i="11"/>
  <c r="AY385" i="11"/>
  <c r="AY386" i="11"/>
  <c r="AY387" i="11"/>
  <c r="AY388" i="11"/>
  <c r="AY389" i="11"/>
  <c r="AY390" i="11"/>
  <c r="AY391" i="11"/>
  <c r="AY392" i="11"/>
  <c r="AY393" i="11"/>
  <c r="AY394" i="11"/>
  <c r="AY395" i="11"/>
  <c r="AY396" i="11"/>
  <c r="AY397" i="11"/>
  <c r="AY398" i="11"/>
  <c r="AY399" i="11"/>
  <c r="AY400" i="11"/>
  <c r="AY401" i="11"/>
  <c r="AY402" i="11"/>
  <c r="AY403" i="11"/>
  <c r="AY404" i="11"/>
  <c r="AY405" i="11"/>
  <c r="AY406" i="11"/>
  <c r="AY407" i="11"/>
  <c r="AY408" i="11"/>
  <c r="AY409" i="11"/>
  <c r="AY410" i="11"/>
  <c r="AY411" i="11"/>
  <c r="AY412" i="11"/>
  <c r="AY413" i="11"/>
  <c r="AY414" i="11"/>
  <c r="AY415" i="11"/>
  <c r="AY416" i="11"/>
  <c r="AY417" i="11"/>
  <c r="AY418" i="11"/>
  <c r="AY419" i="11"/>
  <c r="AY420" i="11"/>
  <c r="AY421" i="11"/>
  <c r="AY422" i="11"/>
  <c r="AY423" i="11"/>
  <c r="AY424" i="11"/>
  <c r="AY425" i="11"/>
  <c r="AY426" i="11"/>
  <c r="AY427" i="11"/>
  <c r="AY428" i="11"/>
  <c r="AY429" i="11"/>
  <c r="AY430" i="11"/>
  <c r="AY431" i="11"/>
  <c r="AY432" i="11"/>
  <c r="AY433" i="11"/>
  <c r="AY434" i="11"/>
  <c r="AY435" i="11"/>
  <c r="AY436" i="11"/>
  <c r="AY437" i="11"/>
  <c r="AY438" i="11"/>
  <c r="AY439" i="11"/>
  <c r="AY440" i="11"/>
  <c r="AY441" i="11"/>
  <c r="AY442" i="11"/>
  <c r="AY443" i="11"/>
  <c r="AY444" i="11"/>
  <c r="AY445" i="11"/>
  <c r="AY446" i="11"/>
  <c r="AY447" i="11"/>
  <c r="AY448" i="11"/>
  <c r="AY449" i="11"/>
  <c r="AY450" i="11"/>
  <c r="AY451" i="11"/>
  <c r="AY452" i="11"/>
  <c r="AY453" i="11"/>
  <c r="AY454" i="11"/>
  <c r="AY455" i="11"/>
  <c r="AY456" i="11"/>
  <c r="AY457" i="11"/>
  <c r="AY458" i="11"/>
  <c r="AY459" i="11"/>
  <c r="AY460" i="11"/>
  <c r="AY461" i="11"/>
  <c r="AY462" i="11"/>
  <c r="AY463" i="11"/>
  <c r="AY464" i="11"/>
  <c r="AY465" i="11"/>
  <c r="AY466" i="11"/>
  <c r="AY467" i="11"/>
  <c r="AY468" i="11"/>
  <c r="AY469" i="11"/>
  <c r="AY470" i="11"/>
  <c r="AY471" i="11"/>
  <c r="AY472" i="11"/>
  <c r="AY473" i="11"/>
  <c r="AY474" i="11"/>
  <c r="AY475" i="11"/>
  <c r="AY476" i="11"/>
  <c r="AY477" i="11"/>
  <c r="AY478" i="11"/>
  <c r="AY479" i="11"/>
  <c r="AY480" i="11"/>
  <c r="AY481" i="11"/>
  <c r="AY482" i="11"/>
  <c r="AY483" i="11"/>
  <c r="AY484" i="11"/>
  <c r="AY485" i="11"/>
  <c r="AY486" i="11"/>
  <c r="AY487" i="11"/>
  <c r="AY488" i="11"/>
  <c r="AY489" i="11"/>
  <c r="AY490" i="11"/>
  <c r="AY491" i="11"/>
  <c r="AY492" i="11"/>
  <c r="AY493" i="11"/>
  <c r="AY494" i="11"/>
  <c r="AY495" i="11"/>
  <c r="AY496" i="11"/>
  <c r="AY497" i="11"/>
  <c r="AY498" i="11"/>
  <c r="AY499" i="11"/>
  <c r="AY500" i="11"/>
  <c r="AY501" i="11"/>
  <c r="AY502" i="11"/>
  <c r="AY503" i="11"/>
  <c r="AY504" i="11"/>
  <c r="AY505" i="11"/>
  <c r="AY506" i="11"/>
  <c r="AY507" i="11"/>
  <c r="AY508" i="11"/>
  <c r="AY509" i="11"/>
  <c r="AY510" i="11"/>
  <c r="AY511" i="11"/>
  <c r="AY512" i="11"/>
  <c r="AY513" i="11"/>
  <c r="AY514" i="11"/>
  <c r="AY515" i="11"/>
  <c r="AY516" i="11"/>
  <c r="AY517" i="11"/>
  <c r="AY518" i="11"/>
  <c r="AY519" i="11"/>
  <c r="AY520" i="11"/>
  <c r="AY521" i="11"/>
  <c r="AY522" i="11"/>
  <c r="AY523" i="11"/>
  <c r="AY524" i="11"/>
  <c r="AY525" i="11"/>
  <c r="AY526" i="11"/>
  <c r="AY527" i="11"/>
  <c r="AY528" i="11"/>
  <c r="AY529" i="11"/>
  <c r="AY530" i="11"/>
  <c r="AY531" i="11"/>
  <c r="AY532" i="11"/>
  <c r="AY533" i="11"/>
  <c r="AY534" i="11"/>
  <c r="AY535" i="11"/>
  <c r="AY536" i="11"/>
  <c r="AY537" i="11"/>
  <c r="AY538" i="11"/>
  <c r="AY539" i="11"/>
  <c r="AY540" i="11"/>
  <c r="AY541" i="11"/>
  <c r="AY542" i="11"/>
  <c r="AY543" i="11"/>
  <c r="AY544" i="11"/>
  <c r="AY545" i="11"/>
  <c r="AY546" i="11"/>
  <c r="AY547" i="11"/>
  <c r="AY548" i="11"/>
  <c r="AY549" i="11"/>
  <c r="AY550" i="11"/>
  <c r="AY551" i="11"/>
  <c r="AY552" i="11"/>
  <c r="AY553" i="11"/>
  <c r="AY554" i="11"/>
  <c r="AY555" i="11"/>
  <c r="AY556" i="11"/>
  <c r="AY557" i="11"/>
  <c r="AY558" i="11"/>
  <c r="AY559" i="11"/>
  <c r="AY560" i="11"/>
  <c r="AY561" i="11"/>
  <c r="AY562" i="11"/>
  <c r="AY563" i="11"/>
  <c r="AY564" i="11"/>
  <c r="AY565" i="11"/>
  <c r="AY566" i="11"/>
  <c r="AY567" i="11"/>
  <c r="AY568" i="11"/>
  <c r="AY569" i="11"/>
  <c r="AY570" i="11"/>
  <c r="AY571" i="11"/>
  <c r="AY572" i="11"/>
  <c r="AY573" i="11"/>
  <c r="AY574" i="11"/>
  <c r="AY575" i="11"/>
  <c r="AY576" i="11"/>
  <c r="AY577" i="11"/>
  <c r="AY578" i="11"/>
  <c r="AY579" i="11"/>
  <c r="AY580" i="11"/>
  <c r="AY581" i="11"/>
  <c r="AY582" i="11"/>
  <c r="AY583" i="11"/>
  <c r="AY584" i="11"/>
  <c r="AY585" i="11"/>
  <c r="AY586" i="11"/>
  <c r="AY587" i="11"/>
  <c r="AY588" i="11"/>
  <c r="AY589" i="11"/>
  <c r="AY590" i="11"/>
  <c r="AY591" i="11"/>
  <c r="AY592" i="11"/>
  <c r="AY593" i="11"/>
  <c r="AY594" i="11"/>
  <c r="AY595" i="11"/>
  <c r="AY596" i="11"/>
  <c r="AY597" i="11"/>
  <c r="AY598" i="11"/>
  <c r="AY599" i="11"/>
  <c r="AY600" i="11"/>
  <c r="AY601" i="11"/>
  <c r="AY602" i="11"/>
  <c r="AY603" i="11"/>
  <c r="AY604" i="11"/>
  <c r="AY605" i="11"/>
  <c r="AY606" i="11"/>
  <c r="AY607" i="11"/>
  <c r="AY608" i="11"/>
  <c r="AY609" i="11"/>
  <c r="AY610" i="11"/>
  <c r="AY611" i="11"/>
  <c r="AY612" i="11"/>
  <c r="AY613" i="11"/>
  <c r="AY614" i="11"/>
  <c r="AY615" i="11"/>
  <c r="AY616" i="11"/>
  <c r="AY617" i="11"/>
  <c r="AY618" i="11"/>
  <c r="AY619" i="11"/>
  <c r="AY620" i="11"/>
  <c r="AY621" i="11"/>
  <c r="AY622" i="11"/>
  <c r="AY623" i="11"/>
  <c r="AY624" i="11"/>
  <c r="AY625" i="11"/>
  <c r="AY626" i="11"/>
  <c r="AY627" i="11"/>
  <c r="AY628" i="11"/>
  <c r="AY629" i="11"/>
  <c r="AY630" i="11"/>
  <c r="AY631" i="11"/>
  <c r="AY632" i="11"/>
  <c r="AY633" i="11"/>
  <c r="AY634" i="11"/>
  <c r="AY635" i="11"/>
  <c r="AY636" i="11"/>
  <c r="AY637" i="11"/>
  <c r="AY638" i="11"/>
  <c r="AY639" i="11"/>
  <c r="AY640" i="11"/>
  <c r="AY641" i="11"/>
  <c r="AY642" i="11"/>
  <c r="AY643" i="11"/>
  <c r="AY644" i="11"/>
  <c r="AY645" i="11"/>
  <c r="AY646" i="11"/>
  <c r="AY647" i="11"/>
  <c r="AY648" i="11"/>
  <c r="AY649" i="11"/>
  <c r="AY650" i="11"/>
  <c r="AY651" i="11"/>
  <c r="AY652" i="11"/>
  <c r="AY653" i="11"/>
  <c r="AY654" i="11"/>
  <c r="AY655" i="11"/>
  <c r="AY656" i="11"/>
  <c r="AY657" i="11"/>
  <c r="AY658" i="11"/>
  <c r="AY659" i="11"/>
  <c r="AY660" i="11"/>
  <c r="AY661" i="11"/>
  <c r="AY662" i="11"/>
  <c r="AY663" i="11"/>
  <c r="AY664" i="11"/>
  <c r="AY665" i="11"/>
  <c r="AY666" i="11"/>
  <c r="AY667" i="11"/>
  <c r="AY668" i="11"/>
  <c r="AY669" i="11"/>
  <c r="AY670" i="11"/>
  <c r="AY671" i="11"/>
  <c r="AY672" i="11"/>
  <c r="AY673" i="11"/>
  <c r="AY674" i="11"/>
  <c r="AY675" i="11"/>
  <c r="AY676" i="11"/>
  <c r="AY677" i="11"/>
  <c r="AY678" i="11"/>
  <c r="AY679" i="11"/>
  <c r="AY680" i="11"/>
  <c r="AY681" i="11"/>
  <c r="AY682" i="11"/>
  <c r="AY683" i="11"/>
  <c r="AY684" i="11"/>
  <c r="AY685" i="11"/>
  <c r="AY686" i="11"/>
  <c r="AY687" i="11"/>
  <c r="AY688" i="11"/>
  <c r="AY689" i="11"/>
  <c r="AY690" i="11"/>
  <c r="AY691" i="11"/>
  <c r="AY692" i="11"/>
  <c r="AY693" i="11"/>
  <c r="AY694" i="11"/>
  <c r="AY695" i="11"/>
  <c r="AY696" i="11"/>
  <c r="AY697" i="11"/>
  <c r="AY698" i="11"/>
  <c r="AY699" i="11"/>
  <c r="AY700" i="11"/>
  <c r="AY701" i="11"/>
  <c r="AY702" i="11"/>
  <c r="AY703" i="11"/>
  <c r="AY704" i="11"/>
  <c r="AY705" i="11"/>
  <c r="AY706" i="11"/>
  <c r="AY707" i="11"/>
  <c r="AY708" i="11"/>
  <c r="AY709" i="11"/>
  <c r="AY710" i="11"/>
  <c r="AY711" i="11"/>
  <c r="AY712" i="11"/>
  <c r="AY713" i="11"/>
  <c r="AY714" i="11"/>
  <c r="AY715" i="11"/>
  <c r="AY716" i="11"/>
  <c r="AY717" i="11"/>
  <c r="AY718" i="11"/>
  <c r="AY719" i="11"/>
  <c r="AY720" i="11"/>
  <c r="AY721" i="11"/>
  <c r="AY722" i="11"/>
  <c r="AY723" i="11"/>
  <c r="AY724" i="11"/>
  <c r="AY725" i="11"/>
  <c r="AY726" i="11"/>
  <c r="AY727" i="11"/>
  <c r="AY728" i="11"/>
  <c r="AY729" i="11"/>
  <c r="AY730" i="11"/>
  <c r="AY731" i="11"/>
  <c r="AY732" i="11"/>
  <c r="AY733" i="11"/>
  <c r="AY734" i="11"/>
  <c r="AY735" i="11"/>
  <c r="AY736" i="11"/>
  <c r="AY737" i="11"/>
  <c r="AY738" i="11"/>
  <c r="AY739" i="11"/>
  <c r="AY740" i="11"/>
  <c r="AY741" i="11"/>
  <c r="AY742" i="11"/>
  <c r="AY743" i="11"/>
  <c r="AY744" i="11"/>
  <c r="AY745" i="11"/>
  <c r="AY746" i="11"/>
  <c r="AY747" i="11"/>
  <c r="AY748" i="11"/>
  <c r="AY749" i="11"/>
  <c r="AY750" i="11"/>
  <c r="AY751" i="11"/>
  <c r="AY752" i="11"/>
  <c r="AY753" i="11"/>
  <c r="AY754" i="11"/>
  <c r="AY755" i="11"/>
  <c r="AY756" i="11"/>
  <c r="AY757" i="11"/>
  <c r="AY758" i="11"/>
  <c r="AY759" i="11"/>
  <c r="AY760" i="11"/>
  <c r="AY761" i="11"/>
  <c r="AY762" i="11"/>
  <c r="AY763" i="11"/>
  <c r="AY764" i="11"/>
  <c r="AY765" i="11"/>
  <c r="AY766" i="11"/>
  <c r="AY767" i="11"/>
  <c r="AY768" i="11"/>
  <c r="AY769" i="11"/>
  <c r="AY770" i="11"/>
  <c r="AY771" i="11"/>
  <c r="AY772" i="11"/>
  <c r="AY773" i="11"/>
  <c r="AY774" i="11"/>
  <c r="AY775" i="11"/>
  <c r="AY776" i="11"/>
  <c r="AY777" i="11"/>
  <c r="AY778" i="11"/>
  <c r="AY779" i="11"/>
  <c r="AY780" i="11"/>
  <c r="AY781" i="11"/>
  <c r="AY782" i="11"/>
  <c r="AY783" i="11"/>
  <c r="AY784" i="11"/>
  <c r="AY785" i="11"/>
  <c r="AY786" i="11"/>
  <c r="AY787" i="11"/>
  <c r="AY788" i="11"/>
  <c r="AY789" i="11"/>
  <c r="AY790" i="11"/>
  <c r="AY791" i="11"/>
  <c r="AY792" i="11"/>
  <c r="AY793" i="11"/>
  <c r="AY794" i="11"/>
  <c r="AY795" i="11"/>
  <c r="AY796" i="11"/>
  <c r="AY797" i="11"/>
  <c r="AY798" i="11"/>
  <c r="AY799" i="11"/>
  <c r="AY800" i="11"/>
  <c r="AY801" i="11"/>
  <c r="AY802" i="11"/>
  <c r="AY803" i="11"/>
  <c r="AY804" i="11"/>
  <c r="AY805" i="11"/>
  <c r="AY806" i="11"/>
  <c r="AY807" i="11"/>
  <c r="AY808" i="11"/>
  <c r="AY809" i="11"/>
  <c r="AY810" i="11"/>
  <c r="AY811" i="11"/>
  <c r="AY812" i="11"/>
  <c r="AY813" i="11"/>
  <c r="AY814" i="11"/>
  <c r="AY815" i="11"/>
  <c r="AY816" i="11"/>
  <c r="AY817" i="11"/>
  <c r="AY818" i="11"/>
  <c r="AY819" i="11"/>
  <c r="AY820" i="11"/>
  <c r="AY821" i="11"/>
  <c r="AY822" i="11"/>
  <c r="AY823" i="11"/>
  <c r="AY824" i="11"/>
  <c r="AY825" i="11"/>
  <c r="AY826" i="11"/>
  <c r="AY827" i="11"/>
  <c r="AY828" i="11"/>
  <c r="AY829" i="11"/>
  <c r="AY830" i="11"/>
  <c r="AY831" i="11"/>
  <c r="AY832" i="11"/>
  <c r="AY833" i="11"/>
  <c r="AY834" i="11"/>
  <c r="AY835" i="11"/>
  <c r="AY836" i="11"/>
  <c r="AY837" i="11"/>
  <c r="AY838" i="11"/>
  <c r="AY839" i="11"/>
  <c r="AY840" i="11"/>
  <c r="AY841" i="11"/>
  <c r="AY842" i="11"/>
  <c r="AY843" i="11"/>
  <c r="AY844" i="11"/>
  <c r="AY845" i="11"/>
  <c r="AY846" i="11"/>
  <c r="AY847" i="11"/>
  <c r="AY848" i="11"/>
  <c r="AY849" i="11"/>
  <c r="AY850" i="11"/>
  <c r="AY851" i="11"/>
  <c r="AY852" i="11"/>
  <c r="AY853" i="11"/>
  <c r="AY854" i="11"/>
  <c r="AY855" i="11"/>
  <c r="AY856" i="11"/>
  <c r="AY857" i="11"/>
  <c r="AY858" i="11"/>
  <c r="AY859" i="11"/>
  <c r="AY860" i="11"/>
  <c r="AY861" i="11"/>
  <c r="AY862" i="11"/>
  <c r="AY863" i="11"/>
  <c r="AY864" i="11"/>
  <c r="AY865" i="11"/>
  <c r="AY866" i="11"/>
  <c r="AY867" i="11"/>
  <c r="AY868" i="11"/>
  <c r="AY869" i="11"/>
  <c r="AY870" i="11"/>
  <c r="AY871" i="11"/>
  <c r="AY872" i="11"/>
  <c r="AY873" i="11"/>
  <c r="AY874" i="11"/>
  <c r="AY875" i="11"/>
  <c r="AY876" i="11"/>
  <c r="AY877" i="11"/>
  <c r="AY878" i="11"/>
  <c r="AY879" i="11"/>
  <c r="AY880" i="11"/>
  <c r="AY881" i="11"/>
  <c r="AY882" i="11"/>
  <c r="AY883" i="11"/>
  <c r="AY884" i="11"/>
  <c r="AY885" i="11"/>
  <c r="AY886" i="11"/>
  <c r="AY887" i="11"/>
  <c r="AY888" i="11"/>
  <c r="AY889" i="11"/>
  <c r="AY890" i="11"/>
  <c r="AY891" i="11"/>
  <c r="AY892" i="11"/>
  <c r="AY893" i="11"/>
  <c r="AY894" i="11"/>
  <c r="AY895" i="11"/>
  <c r="AY896" i="11"/>
  <c r="AY897" i="11"/>
  <c r="AY898" i="11"/>
  <c r="AY899" i="11"/>
  <c r="AY900" i="11"/>
  <c r="AY901" i="11"/>
  <c r="AY902" i="11"/>
  <c r="AY903" i="11"/>
  <c r="AY904" i="11"/>
  <c r="AY905" i="11"/>
  <c r="AY906" i="11"/>
  <c r="AY907" i="11"/>
  <c r="AY908" i="11"/>
  <c r="AY909" i="11"/>
  <c r="AY910" i="11"/>
  <c r="AY911" i="11"/>
  <c r="AY912" i="11"/>
  <c r="AY913" i="11"/>
  <c r="AY914" i="11"/>
  <c r="AY915" i="11"/>
  <c r="AY916" i="11"/>
  <c r="AY917" i="11"/>
  <c r="AY918" i="11"/>
  <c r="AY919" i="11"/>
  <c r="AY920" i="11"/>
  <c r="AY921" i="11"/>
  <c r="AY922" i="11"/>
  <c r="AY923" i="11"/>
  <c r="AY924" i="11"/>
  <c r="AY925" i="11"/>
  <c r="AY926" i="11"/>
  <c r="AY927" i="11"/>
  <c r="AY928" i="11"/>
  <c r="AY929" i="11"/>
  <c r="AY930" i="11"/>
  <c r="AY931" i="11"/>
  <c r="AY932" i="11"/>
  <c r="AY933" i="11"/>
  <c r="AY934" i="11"/>
  <c r="AY935" i="11"/>
  <c r="AY936" i="11"/>
  <c r="AY937" i="11"/>
  <c r="AY938" i="11"/>
  <c r="AY939" i="11"/>
  <c r="AY940" i="11"/>
  <c r="AY941" i="11"/>
  <c r="AY942" i="11"/>
  <c r="AY943" i="11"/>
  <c r="AY944" i="11"/>
  <c r="AY945" i="11"/>
  <c r="AY946" i="11"/>
  <c r="AY947" i="11"/>
  <c r="AY948" i="11"/>
  <c r="AY949" i="11"/>
  <c r="AY950" i="11"/>
  <c r="AY951" i="11"/>
  <c r="AY952" i="11"/>
  <c r="AY953" i="11"/>
  <c r="AY954" i="11"/>
  <c r="AY955" i="11"/>
  <c r="AY956" i="11"/>
  <c r="AY957" i="11"/>
  <c r="AY958" i="11"/>
  <c r="AY959" i="11"/>
  <c r="AY960" i="11"/>
  <c r="AY961" i="11"/>
  <c r="AY962" i="11"/>
  <c r="AY963" i="11"/>
  <c r="AY964" i="11"/>
  <c r="AY965" i="11"/>
  <c r="AY966" i="11"/>
  <c r="AY967" i="11"/>
  <c r="AY968" i="11"/>
  <c r="AY969" i="11"/>
  <c r="AY970" i="11"/>
  <c r="AY971" i="11"/>
  <c r="AY972" i="11"/>
  <c r="AY973" i="11"/>
  <c r="AY974" i="11"/>
  <c r="AY975" i="11"/>
  <c r="AY976" i="11"/>
  <c r="AY977" i="11"/>
  <c r="AY978" i="11"/>
  <c r="AY979" i="11"/>
  <c r="AY980" i="11"/>
  <c r="AY981" i="11"/>
  <c r="AY982" i="11"/>
  <c r="AY983" i="11"/>
  <c r="AY984" i="11"/>
  <c r="AY985" i="11"/>
  <c r="AY986" i="11"/>
  <c r="AY987" i="11"/>
  <c r="AY988" i="11"/>
  <c r="AY989" i="11"/>
  <c r="AY990" i="11"/>
  <c r="AY991" i="11"/>
  <c r="AY992" i="11"/>
  <c r="AY993" i="11"/>
  <c r="AY994" i="11"/>
  <c r="AY995" i="11"/>
  <c r="AY996" i="11"/>
  <c r="AY997" i="11"/>
  <c r="AY998" i="11"/>
  <c r="AY999" i="11"/>
  <c r="AY1000" i="11"/>
  <c r="AY1001" i="11"/>
  <c r="AY1002" i="11"/>
  <c r="AY1003" i="11"/>
  <c r="AY1004" i="11"/>
  <c r="AY1005" i="11"/>
  <c r="AY1006" i="11"/>
  <c r="AY1007" i="11"/>
  <c r="AY1008" i="11"/>
  <c r="AY1009" i="11"/>
  <c r="AY1010" i="11"/>
  <c r="AY1011" i="11"/>
  <c r="AY1012" i="11"/>
  <c r="AY1013" i="11"/>
  <c r="AY1014" i="11"/>
  <c r="AY1015" i="11"/>
  <c r="AY1016" i="11"/>
  <c r="AY1017" i="11"/>
  <c r="AY1018" i="11"/>
  <c r="AY1019" i="11"/>
  <c r="AY1020" i="11"/>
  <c r="AY1021" i="11"/>
  <c r="AY1022" i="11"/>
  <c r="AY1023" i="11"/>
  <c r="AY1024" i="11"/>
  <c r="AY1025" i="11"/>
  <c r="AY1026" i="11"/>
  <c r="AY1027" i="11"/>
  <c r="AY1028" i="11"/>
  <c r="AY1029" i="11"/>
  <c r="AY1030" i="11"/>
  <c r="AY1031" i="11"/>
  <c r="AY1032" i="11"/>
  <c r="AY1033" i="11"/>
  <c r="AY1034" i="11"/>
  <c r="AY1035" i="11"/>
  <c r="AY1036" i="11"/>
  <c r="AY1037" i="11"/>
  <c r="AY1038" i="11"/>
  <c r="AY1039" i="11"/>
  <c r="AY1040" i="11"/>
  <c r="AY1041" i="11"/>
  <c r="AY1042" i="11"/>
  <c r="AY1043" i="11"/>
  <c r="AY1044" i="11"/>
  <c r="AY1045" i="11"/>
  <c r="AY1046" i="11"/>
  <c r="AY1047" i="11"/>
  <c r="AY1048" i="11"/>
  <c r="AY1049" i="11"/>
  <c r="AY1050" i="11"/>
  <c r="AY1051" i="11"/>
  <c r="AY1052" i="11"/>
  <c r="AY1053" i="11"/>
  <c r="AY1054" i="11"/>
  <c r="AY1055" i="11"/>
  <c r="AY1056" i="11"/>
  <c r="AY1057" i="11"/>
  <c r="AY1058" i="11"/>
  <c r="AY1059" i="11"/>
  <c r="AY1060" i="11"/>
  <c r="AY1061" i="11"/>
  <c r="AY1062" i="11"/>
  <c r="AY1063" i="11"/>
  <c r="AY1064" i="11"/>
  <c r="AY1065" i="11"/>
  <c r="AY1066" i="11"/>
  <c r="AY1067" i="11"/>
  <c r="AY1068" i="11"/>
  <c r="AY1069" i="11"/>
  <c r="AY1070" i="11"/>
  <c r="AY1071" i="11"/>
  <c r="AY1072" i="11"/>
  <c r="AY1073" i="11"/>
  <c r="AY1074" i="11"/>
  <c r="AY1075" i="11"/>
  <c r="AY1076" i="11"/>
  <c r="AY1077" i="11"/>
  <c r="AY1078" i="11"/>
  <c r="AY1079" i="11"/>
  <c r="AY1080" i="11"/>
  <c r="AY1081" i="11"/>
  <c r="AY1082" i="11"/>
  <c r="AY1083" i="11"/>
  <c r="AY1084" i="11"/>
  <c r="AY1085" i="11"/>
  <c r="AY1086" i="11"/>
  <c r="AY1087" i="11"/>
  <c r="AY1088" i="11"/>
  <c r="AY1089" i="11"/>
  <c r="AY1090" i="11"/>
  <c r="AY1091" i="11"/>
  <c r="AY1092" i="11"/>
  <c r="AY1093" i="11"/>
  <c r="AY1094" i="11"/>
  <c r="AY1095" i="11"/>
  <c r="AY1096" i="11"/>
  <c r="AY1097" i="11"/>
  <c r="AY1098" i="11"/>
  <c r="AY1099" i="11"/>
  <c r="AY1100" i="11"/>
  <c r="AY1101" i="11"/>
  <c r="AY1102" i="11"/>
  <c r="AY1103" i="11"/>
  <c r="AY1104" i="11"/>
  <c r="AY1105" i="11"/>
  <c r="AY1106" i="11"/>
  <c r="AY1107" i="11"/>
  <c r="AY1108" i="11"/>
  <c r="AY1109" i="11"/>
  <c r="AY1110" i="11"/>
  <c r="AY1111" i="11"/>
  <c r="AY1112" i="11"/>
  <c r="AY1113" i="11"/>
  <c r="AY1114" i="11"/>
  <c r="AY1115" i="11"/>
  <c r="AY1116" i="11"/>
  <c r="AY1117" i="11"/>
  <c r="AY1118" i="11"/>
  <c r="AY1119" i="11"/>
  <c r="AY1120" i="11"/>
  <c r="AY1121" i="11"/>
  <c r="AY1122" i="11"/>
  <c r="AY1123" i="11"/>
  <c r="AY1124" i="11"/>
  <c r="AY1125" i="11"/>
  <c r="AY1126" i="11"/>
  <c r="AY1127" i="11"/>
  <c r="AY1128" i="11"/>
  <c r="AY1129" i="11"/>
  <c r="AY1130" i="11"/>
  <c r="AY1131" i="11"/>
  <c r="AY1132" i="11"/>
  <c r="AY1133" i="11"/>
  <c r="AY1134" i="11"/>
  <c r="AY1135" i="11"/>
  <c r="AY1136" i="11"/>
  <c r="AY1137" i="11"/>
  <c r="AY1138" i="11"/>
  <c r="AY1139" i="11"/>
  <c r="AY1140" i="11"/>
  <c r="AY1141" i="11"/>
  <c r="AY1142" i="11"/>
  <c r="AY1143" i="11"/>
  <c r="AY1144" i="11"/>
  <c r="AY1145" i="11"/>
  <c r="AY1146" i="11"/>
  <c r="AY1147" i="11"/>
  <c r="AY1148" i="11"/>
  <c r="AY1149" i="11"/>
  <c r="AY1150" i="11"/>
  <c r="AY1151" i="11"/>
  <c r="AY1152" i="11"/>
  <c r="AY1153" i="11"/>
  <c r="AY1154" i="11"/>
  <c r="AY1155" i="11"/>
  <c r="AY1156" i="11"/>
  <c r="AY1157" i="11"/>
  <c r="AY1158" i="11"/>
  <c r="AY1159" i="11"/>
  <c r="AY1160" i="11"/>
  <c r="AY1161" i="11"/>
  <c r="AY1162" i="11"/>
  <c r="AY1163" i="11"/>
  <c r="AY1164" i="11"/>
  <c r="AY1165" i="11"/>
  <c r="AY1166" i="11"/>
  <c r="AY1167" i="11"/>
  <c r="AY1168" i="11"/>
  <c r="AY1169" i="11"/>
  <c r="AY1170" i="11"/>
  <c r="AY1171" i="11"/>
  <c r="AY1172" i="11"/>
  <c r="AY1173" i="11"/>
  <c r="AY1174" i="11"/>
  <c r="AY1175" i="11"/>
  <c r="AY1176" i="11"/>
  <c r="AY1177" i="11"/>
  <c r="AY1178" i="11"/>
  <c r="AY1179" i="11"/>
  <c r="AY1180" i="11"/>
  <c r="AY1181" i="11"/>
  <c r="AY1182" i="11"/>
  <c r="AY1183" i="11"/>
  <c r="AY1184" i="11"/>
  <c r="AY1185" i="11"/>
  <c r="AY1186" i="11"/>
  <c r="AY1187" i="11"/>
  <c r="AY1188" i="11"/>
  <c r="AY1189" i="11"/>
  <c r="AY1190" i="11"/>
  <c r="AY1191" i="11"/>
  <c r="AY1192" i="11"/>
  <c r="AY1193" i="11"/>
  <c r="AY1194" i="11"/>
  <c r="AY1195" i="11"/>
  <c r="AY1196" i="11"/>
  <c r="AY1197" i="11"/>
  <c r="AY1198" i="11"/>
  <c r="AY1199" i="11"/>
  <c r="AY1200" i="11"/>
  <c r="AY1201" i="11"/>
  <c r="AY1202" i="11"/>
  <c r="AY1203" i="11"/>
  <c r="AY1204" i="11"/>
  <c r="AY1205" i="11"/>
  <c r="AY1206" i="11"/>
  <c r="AY1207" i="11"/>
  <c r="AY1208" i="11"/>
  <c r="AY1209" i="11"/>
  <c r="AY1210" i="11"/>
  <c r="AY1211" i="11"/>
  <c r="AY1212" i="11"/>
  <c r="AY1213" i="11"/>
  <c r="AY1214" i="11"/>
  <c r="AY1215" i="11"/>
  <c r="AY1216" i="11"/>
  <c r="AY1217" i="11"/>
  <c r="AY1218" i="11"/>
  <c r="AY1219" i="11"/>
  <c r="AY1220" i="11"/>
  <c r="AY1221" i="11"/>
  <c r="AY1222" i="11"/>
  <c r="AY1223" i="11"/>
  <c r="AY1224" i="11"/>
  <c r="AY1225" i="11"/>
  <c r="AY1226" i="11"/>
  <c r="AY1227" i="11"/>
  <c r="AY1228" i="11"/>
  <c r="AY1229" i="11"/>
  <c r="AY1230" i="11"/>
  <c r="AY1231" i="11"/>
  <c r="AY1232" i="11"/>
  <c r="AY1233" i="11"/>
  <c r="AY1234" i="11"/>
  <c r="AY1235" i="11"/>
  <c r="AY1236" i="11"/>
  <c r="AY1237" i="11"/>
  <c r="AY1238" i="11"/>
  <c r="AY1239" i="11"/>
  <c r="AY1240" i="11"/>
  <c r="AY1241" i="11"/>
  <c r="AY1242" i="11"/>
  <c r="AY1243" i="11"/>
  <c r="AY1244" i="11"/>
  <c r="AY1245" i="11"/>
  <c r="AY1246" i="11"/>
  <c r="AY1247" i="11"/>
  <c r="AY1248" i="11"/>
  <c r="AY1249" i="11"/>
  <c r="AY1250" i="11"/>
  <c r="AY1251" i="11"/>
  <c r="AY1252" i="11"/>
  <c r="AY1253" i="11"/>
  <c r="AY1254" i="11"/>
  <c r="AY1255" i="11"/>
  <c r="AY1256" i="11"/>
  <c r="AY1257" i="11"/>
  <c r="AY1258" i="11"/>
  <c r="AY1259" i="11"/>
  <c r="AY1260" i="11"/>
  <c r="AY1261" i="11"/>
  <c r="AY1262" i="11"/>
  <c r="AY1263" i="11"/>
  <c r="AY1264" i="11"/>
  <c r="AY1265" i="11"/>
  <c r="AY1266" i="11"/>
  <c r="AY1267" i="11"/>
  <c r="AY1268" i="11"/>
  <c r="AY1269" i="11"/>
  <c r="AY1270" i="11"/>
  <c r="AY1271" i="11"/>
  <c r="AY1272" i="11"/>
  <c r="AY1273" i="11"/>
  <c r="AY1274" i="11"/>
  <c r="AY1275" i="11"/>
  <c r="AY1276" i="11"/>
  <c r="AY1277" i="11"/>
  <c r="AY1278" i="11"/>
  <c r="AY1279" i="11"/>
  <c r="AY1280" i="11"/>
  <c r="AY1281" i="11"/>
  <c r="AY1282" i="11"/>
  <c r="AY1283" i="11"/>
  <c r="AY1284" i="11"/>
  <c r="AY1285" i="11"/>
  <c r="AY1286" i="11"/>
  <c r="AY1287" i="11"/>
  <c r="AY1288" i="11"/>
  <c r="AY1289" i="11"/>
  <c r="AY1290" i="11"/>
  <c r="AY1291" i="11"/>
  <c r="AY1292" i="11"/>
  <c r="AY1293" i="11"/>
  <c r="AY1294" i="11"/>
  <c r="AY1295" i="11"/>
  <c r="AY1296" i="11"/>
  <c r="AY1297" i="11"/>
  <c r="AY1298" i="11"/>
  <c r="AY1299" i="11"/>
  <c r="AY1300" i="11"/>
  <c r="AY1301" i="11"/>
  <c r="AY1302" i="11"/>
  <c r="AY1303" i="11"/>
  <c r="AY1304" i="11"/>
  <c r="AY1305" i="11"/>
  <c r="AY1306" i="11"/>
  <c r="AY1307" i="11"/>
  <c r="AY1308" i="11"/>
  <c r="AY1309" i="11"/>
  <c r="AY1310" i="11"/>
  <c r="AY1311" i="11"/>
  <c r="AY1312" i="11"/>
  <c r="AY1313" i="11"/>
  <c r="AY1314" i="11"/>
  <c r="AY1315" i="11"/>
  <c r="AY1316" i="11"/>
  <c r="AY1317" i="11"/>
  <c r="AY1318" i="11"/>
  <c r="AY1319" i="11"/>
  <c r="AY1320" i="11"/>
  <c r="AY1321" i="11"/>
  <c r="AY1322" i="11"/>
  <c r="AY1323" i="11"/>
  <c r="AY1324" i="11"/>
  <c r="AY1325" i="11"/>
  <c r="AY1326" i="11"/>
  <c r="AY1327" i="11"/>
  <c r="AY1328" i="11"/>
  <c r="AY1329" i="11"/>
  <c r="AY1330" i="11"/>
  <c r="AY1331" i="11"/>
  <c r="AY1332" i="11"/>
  <c r="AY1333" i="11"/>
  <c r="AY1334" i="11"/>
  <c r="AY1335" i="11"/>
  <c r="AY1336" i="11"/>
  <c r="AY1337" i="11"/>
  <c r="AY1338" i="11"/>
  <c r="AY1339" i="11"/>
  <c r="AY1340" i="11"/>
  <c r="AY1341" i="11"/>
  <c r="AY1342" i="11"/>
  <c r="AY1343" i="11"/>
  <c r="AY1344" i="11"/>
  <c r="AY1345" i="11"/>
  <c r="AY1346" i="11"/>
  <c r="AY1347" i="11"/>
  <c r="AY1348" i="11"/>
  <c r="AY1349" i="11"/>
  <c r="AY1350" i="11"/>
  <c r="AY1351" i="11"/>
  <c r="AY1352" i="11"/>
  <c r="AY1353" i="11"/>
  <c r="AY1354" i="11"/>
  <c r="AY1355" i="11"/>
  <c r="AY1356" i="11"/>
  <c r="AY1357" i="11"/>
  <c r="AY1358" i="11"/>
  <c r="AY1359" i="11"/>
  <c r="AY1360" i="11"/>
  <c r="AY1361" i="11"/>
  <c r="AY1362" i="11"/>
  <c r="AY1363" i="11"/>
  <c r="AY1364" i="11"/>
  <c r="AY1365" i="11"/>
  <c r="AY1366" i="11"/>
  <c r="AY1367" i="11"/>
  <c r="AY1368" i="11"/>
  <c r="AY1369" i="11"/>
  <c r="AY1370" i="11"/>
  <c r="AY1371" i="11"/>
  <c r="AY1372" i="11"/>
  <c r="AY1373" i="11"/>
  <c r="AY1374" i="11"/>
  <c r="AY1375" i="11"/>
  <c r="AY1376" i="11"/>
  <c r="AY1377" i="11"/>
  <c r="AY1378" i="11"/>
  <c r="AY1379" i="11"/>
  <c r="AY1380" i="11"/>
  <c r="AY1381" i="11"/>
  <c r="AY1382" i="11"/>
  <c r="AY1383" i="11"/>
  <c r="AY1384" i="11"/>
  <c r="AY1385" i="11"/>
  <c r="AY1386" i="11"/>
  <c r="AY1387" i="11"/>
  <c r="AY1388" i="11"/>
  <c r="AY1389" i="11"/>
  <c r="AY1390" i="11"/>
  <c r="AY1391" i="11"/>
  <c r="AY1392" i="11"/>
  <c r="AY1393" i="11"/>
  <c r="AY1394" i="11"/>
  <c r="AY1395" i="11"/>
  <c r="AY1396" i="11"/>
  <c r="AY1397" i="11"/>
  <c r="AY1398" i="11"/>
  <c r="AY1399" i="11"/>
  <c r="AY1400" i="11"/>
  <c r="AY1401" i="11"/>
  <c r="AY1402" i="11"/>
  <c r="AY1403" i="11"/>
  <c r="AY1404" i="11"/>
  <c r="AY1405" i="11"/>
  <c r="AY1406" i="11"/>
  <c r="AY1407" i="11"/>
  <c r="AY1408" i="11"/>
  <c r="AY1409" i="11"/>
  <c r="AY1410" i="11"/>
  <c r="AY1411" i="11"/>
  <c r="AY1412" i="11"/>
  <c r="AY1413" i="11"/>
  <c r="AY1414" i="11"/>
  <c r="AY1415" i="11"/>
  <c r="AY1416" i="11"/>
  <c r="AY1417" i="11"/>
  <c r="AY1418" i="11"/>
  <c r="AY1419" i="11"/>
  <c r="AY1420" i="11"/>
  <c r="AY1421" i="11"/>
  <c r="AY1422" i="11"/>
  <c r="AY1423" i="11"/>
  <c r="AY1424" i="11"/>
  <c r="AY1425" i="11"/>
  <c r="AY1426" i="11"/>
  <c r="AY1427" i="11"/>
  <c r="AY1428" i="11"/>
  <c r="AY1429" i="11"/>
  <c r="AY1430" i="11"/>
  <c r="AY1431" i="11"/>
  <c r="AY1432" i="11"/>
  <c r="AY1433" i="11"/>
  <c r="AY1434" i="11"/>
  <c r="AY1435" i="11"/>
  <c r="AY1436" i="11"/>
  <c r="AY1437" i="11"/>
  <c r="AY1438" i="11"/>
  <c r="AY1439" i="11"/>
  <c r="AY1440" i="11"/>
  <c r="AY1441" i="11"/>
  <c r="AY1442" i="11"/>
  <c r="AY1443" i="11"/>
  <c r="AY1444" i="11"/>
  <c r="AY1445" i="11"/>
  <c r="AY1446" i="11"/>
  <c r="AY1447" i="11"/>
  <c r="AY1448" i="11"/>
  <c r="AY1449" i="11"/>
  <c r="AY1450" i="11"/>
  <c r="AY1451" i="11"/>
  <c r="AY1452" i="11"/>
  <c r="AY1453" i="11"/>
  <c r="AY1454" i="11"/>
  <c r="AY1455" i="11"/>
  <c r="AY1456" i="11"/>
  <c r="AY1457" i="11"/>
  <c r="AY1458" i="11"/>
  <c r="AY1459" i="11"/>
  <c r="AY1460" i="11"/>
  <c r="AY1461" i="11"/>
  <c r="AY1462" i="11"/>
  <c r="AY1463" i="11"/>
  <c r="AY1464" i="11"/>
  <c r="AY1465" i="11"/>
  <c r="AY1466" i="11"/>
  <c r="AY1467" i="11"/>
  <c r="AY1468" i="11"/>
  <c r="AY1469" i="11"/>
  <c r="AY1470" i="11"/>
  <c r="AY1471" i="11"/>
  <c r="AY1472" i="11"/>
  <c r="AY1473" i="11"/>
  <c r="AY1474" i="11"/>
  <c r="AY1475" i="11"/>
  <c r="AY1476" i="11"/>
  <c r="AY1477" i="11"/>
  <c r="AY1478" i="11"/>
  <c r="AY1479" i="11"/>
  <c r="AY1480" i="11"/>
  <c r="AY1481" i="11"/>
  <c r="AY1482" i="11"/>
  <c r="AY1483" i="11"/>
  <c r="AY1484" i="11"/>
  <c r="AY1485" i="11"/>
  <c r="AY1486" i="11"/>
  <c r="AY1487" i="11"/>
  <c r="AY1488" i="11"/>
  <c r="AY1489" i="11"/>
  <c r="AY1490" i="11"/>
  <c r="AY1491" i="11"/>
  <c r="AY1492" i="11"/>
  <c r="AY1493" i="11"/>
  <c r="AY1494" i="11"/>
  <c r="AY1495" i="11"/>
  <c r="AY1496" i="11"/>
  <c r="AY1497" i="11"/>
  <c r="AY1498" i="11"/>
  <c r="AY1499" i="11"/>
  <c r="AY1500" i="11"/>
  <c r="AY1501" i="11"/>
  <c r="AY1502" i="11"/>
  <c r="AY1503" i="11"/>
  <c r="AY1504" i="11"/>
  <c r="AY1505" i="11"/>
  <c r="AY1506" i="11"/>
  <c r="AY1507" i="11"/>
  <c r="AY1508" i="11"/>
  <c r="AY1509" i="11"/>
  <c r="AY1510" i="11"/>
  <c r="AY1511" i="11"/>
  <c r="AY1512" i="11"/>
  <c r="AY1513" i="11"/>
  <c r="AY1514" i="11"/>
  <c r="AY1515" i="11"/>
  <c r="AY1516" i="11"/>
  <c r="AY1517" i="11"/>
  <c r="AY1518" i="11"/>
  <c r="AY1519" i="11"/>
  <c r="AY1520" i="11"/>
  <c r="AY1521" i="11"/>
  <c r="AY1522" i="11"/>
  <c r="AY1523" i="11"/>
  <c r="AY1524" i="11"/>
  <c r="AY1525" i="11"/>
  <c r="AY1526" i="11"/>
  <c r="AY1527" i="11"/>
  <c r="AY1528" i="11"/>
  <c r="AY1529" i="11"/>
  <c r="AY1530" i="11"/>
  <c r="AY1531" i="11"/>
  <c r="AY1532" i="11"/>
  <c r="AY1533" i="11"/>
  <c r="AY1534" i="11"/>
  <c r="AY1535" i="11"/>
  <c r="AY1536" i="11"/>
  <c r="AY1537" i="11"/>
  <c r="AY2" i="11"/>
  <c r="V33" i="6" l="1"/>
  <c r="C5" i="6" l="1"/>
  <c r="G12" i="6"/>
  <c r="G10" i="6" l="1"/>
  <c r="G9" i="6" l="1"/>
  <c r="G8" i="6"/>
  <c r="G7" i="6" l="1"/>
  <c r="U2" i="6" l="1"/>
  <c r="U3" i="6"/>
  <c r="E3" i="6"/>
  <c r="E4" i="6"/>
  <c r="D7" i="6" l="1"/>
  <c r="E7" i="6" s="1"/>
  <c r="F7" i="6" s="1"/>
  <c r="M5" i="31" l="1"/>
  <c r="M6" i="31"/>
  <c r="P16" i="31" l="1"/>
  <c r="P15" i="31"/>
  <c r="P13" i="31"/>
  <c r="P12" i="31"/>
  <c r="P11" i="31"/>
  <c r="P9" i="31"/>
  <c r="P8" i="31"/>
  <c r="M4" i="31"/>
  <c r="J5" i="31"/>
  <c r="Q5" i="31" s="1"/>
  <c r="J6" i="31"/>
  <c r="Q6" i="31" s="1"/>
  <c r="J8" i="31"/>
  <c r="Q8" i="31" s="1"/>
  <c r="J9" i="31"/>
  <c r="Q9" i="31" s="1"/>
  <c r="J11" i="31"/>
  <c r="Q11" i="31" s="1"/>
  <c r="J12" i="31"/>
  <c r="Q12" i="31" s="1"/>
  <c r="J13" i="31"/>
  <c r="Q13" i="31" s="1"/>
  <c r="J16" i="31"/>
  <c r="Q16" i="31" s="1"/>
  <c r="O11" i="31" l="1"/>
  <c r="O14" i="31" s="1"/>
  <c r="O15" i="31"/>
  <c r="M15" i="31" s="1"/>
  <c r="O8" i="31"/>
  <c r="M8" i="31" s="1"/>
  <c r="P6" i="31"/>
  <c r="M11" i="31" l="1"/>
  <c r="U5" i="11" l="1"/>
  <c r="U6" i="11" s="1"/>
  <c r="U7" i="11" s="1"/>
  <c r="U8" i="11" s="1"/>
  <c r="U9" i="11" s="1"/>
  <c r="U10" i="11" s="1"/>
  <c r="U11" i="11" s="1"/>
  <c r="U12" i="11" s="1"/>
  <c r="U13" i="11" s="1"/>
  <c r="U14" i="11" s="1"/>
  <c r="U15" i="11" s="1"/>
  <c r="U16" i="11" s="1"/>
  <c r="U17" i="11" s="1"/>
  <c r="U18" i="11" s="1"/>
  <c r="U19" i="11" s="1"/>
  <c r="U20" i="11" s="1"/>
  <c r="U21" i="11" s="1"/>
  <c r="U22" i="11" s="1"/>
  <c r="U23" i="11" s="1"/>
  <c r="U24" i="11" s="1"/>
  <c r="U25" i="11" s="1"/>
  <c r="U26" i="11" s="1"/>
  <c r="U27" i="11" s="1"/>
  <c r="U28" i="11" s="1"/>
  <c r="L11" i="6"/>
  <c r="A10" i="6" s="1"/>
  <c r="H16" i="31"/>
  <c r="F16" i="31"/>
  <c r="B16" i="31"/>
  <c r="U15" i="31"/>
  <c r="U14" i="31"/>
  <c r="V14" i="31" s="1"/>
  <c r="U13" i="31"/>
  <c r="V13" i="31" s="1"/>
  <c r="F13" i="31"/>
  <c r="U12" i="31"/>
  <c r="V12" i="31" s="1"/>
  <c r="F12" i="31"/>
  <c r="U11" i="31"/>
  <c r="V11" i="31" s="1"/>
  <c r="U10" i="31"/>
  <c r="V10" i="31" s="1"/>
  <c r="U9" i="31"/>
  <c r="V9" i="31" s="1"/>
  <c r="U8" i="31"/>
  <c r="V8" i="31" s="1"/>
  <c r="U7" i="31"/>
  <c r="V7" i="31" s="1"/>
  <c r="F8" i="31" s="1"/>
  <c r="U6" i="31"/>
  <c r="V6" i="31" s="1"/>
  <c r="U5" i="31"/>
  <c r="V5" i="31" s="1"/>
  <c r="F15" i="31" s="1"/>
  <c r="B51" i="6"/>
  <c r="B44" i="6"/>
  <c r="C44" i="6" s="1"/>
  <c r="D44" i="6" s="1"/>
  <c r="E44" i="6" s="1"/>
  <c r="B38" i="6"/>
  <c r="L18" i="6" l="1"/>
  <c r="J4" i="31"/>
  <c r="Q4" i="31" s="1"/>
  <c r="J15" i="31"/>
  <c r="Q15" i="31" s="1"/>
  <c r="D15" i="31"/>
  <c r="D16" i="31"/>
  <c r="U29" i="11"/>
  <c r="U30" i="11" s="1"/>
  <c r="U31" i="11" s="1"/>
  <c r="U32" i="11" s="1"/>
  <c r="U33" i="11" s="1"/>
  <c r="U34" i="11" s="1"/>
  <c r="U35" i="11" s="1"/>
  <c r="U36" i="11" s="1"/>
  <c r="U37" i="11" s="1"/>
  <c r="U38" i="11" s="1"/>
  <c r="U39" i="11" s="1"/>
  <c r="U40" i="11" s="1"/>
  <c r="U41" i="11" s="1"/>
  <c r="U42" i="11" s="1"/>
  <c r="U43" i="11" s="1"/>
  <c r="U44" i="11" s="1"/>
  <c r="U45" i="11" s="1"/>
  <c r="U46" i="11" s="1"/>
  <c r="U47" i="11" s="1"/>
  <c r="U48" i="11" s="1"/>
  <c r="U49" i="11" s="1"/>
  <c r="U50" i="11" s="1"/>
  <c r="U51" i="11" s="1"/>
  <c r="U52" i="11" s="1"/>
  <c r="U53" i="11" s="1"/>
  <c r="F5" i="31"/>
  <c r="B9" i="31"/>
  <c r="D6" i="31"/>
  <c r="B15" i="31"/>
  <c r="Q9" i="6"/>
  <c r="B6" i="31"/>
  <c r="F4" i="31"/>
  <c r="H4" i="31"/>
  <c r="D4" i="31"/>
  <c r="B4" i="31"/>
  <c r="H6" i="31"/>
  <c r="F6" i="31"/>
  <c r="F9" i="31"/>
  <c r="H15" i="31"/>
  <c r="H9" i="31"/>
  <c r="F11" i="31"/>
  <c r="B5" i="31"/>
  <c r="B8" i="31"/>
  <c r="H11" i="31"/>
  <c r="B12" i="31"/>
  <c r="B13" i="31"/>
  <c r="B11" i="31"/>
  <c r="D11" i="31"/>
  <c r="D5" i="31"/>
  <c r="D8" i="31"/>
  <c r="D12" i="31"/>
  <c r="D13" i="31"/>
  <c r="H5" i="31"/>
  <c r="H8" i="31"/>
  <c r="H12" i="31"/>
  <c r="H13" i="31"/>
  <c r="D9" i="31"/>
  <c r="D10" i="6"/>
  <c r="E10" i="6" s="1"/>
  <c r="F10" i="6" s="1"/>
  <c r="F44" i="6"/>
  <c r="G44" i="6" s="1"/>
  <c r="H44" i="6" s="1"/>
  <c r="I44" i="6" s="1"/>
  <c r="J44" i="6" s="1"/>
  <c r="K44" i="6" s="1"/>
  <c r="L44" i="6" s="1"/>
  <c r="M44" i="6" s="1"/>
  <c r="N44" i="6" s="1"/>
  <c r="O44" i="6" s="1"/>
  <c r="P44" i="6" s="1"/>
  <c r="Q44" i="6" s="1"/>
  <c r="R44" i="6" s="1"/>
  <c r="S44" i="6" s="1"/>
  <c r="T44" i="6" s="1"/>
  <c r="U44" i="6" s="1"/>
  <c r="V44" i="6" s="1"/>
  <c r="W44" i="6" s="1"/>
  <c r="X44" i="6" s="1"/>
  <c r="Y44" i="6" s="1"/>
  <c r="Z44" i="6" s="1"/>
  <c r="AA44" i="6" s="1"/>
  <c r="AB44" i="6" s="1"/>
  <c r="D9" i="6" l="1"/>
  <c r="E9" i="6" s="1"/>
  <c r="F9" i="6" s="1"/>
  <c r="N11" i="31"/>
  <c r="N4" i="31" l="1"/>
  <c r="N6" i="31"/>
  <c r="B30" i="6" l="1"/>
  <c r="G18" i="6"/>
  <c r="G11" i="6"/>
  <c r="L12" i="6"/>
  <c r="P12" i="6" s="1"/>
  <c r="D11" i="6" s="1"/>
  <c r="E11" i="6" s="1"/>
  <c r="F11" i="6" s="1"/>
  <c r="B11" i="11" l="1"/>
  <c r="C11" i="11" s="1"/>
  <c r="B9" i="11"/>
  <c r="C9" i="11" s="1"/>
  <c r="B10" i="11"/>
  <c r="C10" i="11" s="1"/>
  <c r="B8" i="11"/>
  <c r="C8" i="11" s="1"/>
  <c r="B3" i="11"/>
  <c r="C3" i="11" s="1"/>
  <c r="B4" i="11"/>
  <c r="C4" i="11" s="1"/>
  <c r="B5" i="11"/>
  <c r="C5" i="11" s="1"/>
  <c r="B6" i="11"/>
  <c r="C6" i="11" s="1"/>
  <c r="B7" i="11"/>
  <c r="C7" i="11" s="1"/>
  <c r="B2" i="11"/>
  <c r="C2" i="11" s="1"/>
  <c r="E32" i="6" l="1"/>
  <c r="V32" i="6" s="1"/>
  <c r="B32" i="6"/>
  <c r="M9" i="31"/>
  <c r="AL165" i="6"/>
  <c r="AM165" i="6" s="1"/>
  <c r="AL164" i="6"/>
  <c r="AM164" i="6" s="1"/>
  <c r="AL163" i="6"/>
  <c r="AM163" i="6" s="1"/>
  <c r="AL162" i="6"/>
  <c r="AM162" i="6" s="1"/>
  <c r="AL161" i="6"/>
  <c r="AM161" i="6" s="1"/>
  <c r="AL160" i="6"/>
  <c r="AM160" i="6" s="1"/>
  <c r="AL159" i="6"/>
  <c r="AM159" i="6" s="1"/>
  <c r="AL158" i="6"/>
  <c r="AM158" i="6" s="1"/>
  <c r="AL157" i="6"/>
  <c r="AM157" i="6" s="1"/>
  <c r="AL156" i="6"/>
  <c r="AM156" i="6" s="1"/>
  <c r="AL155" i="6"/>
  <c r="AM155" i="6" s="1"/>
  <c r="AL154" i="6"/>
  <c r="AM154" i="6" s="1"/>
  <c r="AL153" i="6"/>
  <c r="AM153" i="6" s="1"/>
  <c r="AL152" i="6"/>
  <c r="AM152" i="6" s="1"/>
  <c r="AL151" i="6"/>
  <c r="AM151" i="6" s="1"/>
  <c r="AL150" i="6"/>
  <c r="AM150" i="6" s="1"/>
  <c r="AL149" i="6"/>
  <c r="AM149" i="6" s="1"/>
  <c r="AL148" i="6"/>
  <c r="AM148" i="6" s="1"/>
  <c r="AL147" i="6"/>
  <c r="AM147" i="6" s="1"/>
  <c r="AL146" i="6"/>
  <c r="AM146" i="6" s="1"/>
  <c r="AL145" i="6"/>
  <c r="AM145" i="6" s="1"/>
  <c r="AL144" i="6"/>
  <c r="AM144" i="6" s="1"/>
  <c r="AL143" i="6"/>
  <c r="AM143" i="6" s="1"/>
  <c r="AL142" i="6"/>
  <c r="AM142" i="6" s="1"/>
  <c r="AL141" i="6"/>
  <c r="AM141" i="6" s="1"/>
  <c r="AL140" i="6"/>
  <c r="AM140" i="6" s="1"/>
  <c r="AL139" i="6"/>
  <c r="AM139" i="6" s="1"/>
  <c r="AL138" i="6"/>
  <c r="AM138" i="6" s="1"/>
  <c r="AL137" i="6"/>
  <c r="AM137" i="6" s="1"/>
  <c r="AL136" i="6"/>
  <c r="AM136" i="6" s="1"/>
  <c r="AL135" i="6"/>
  <c r="AM135" i="6" s="1"/>
  <c r="AL134" i="6"/>
  <c r="AM134" i="6" s="1"/>
  <c r="AL133" i="6"/>
  <c r="AM133" i="6" s="1"/>
  <c r="AL132" i="6"/>
  <c r="AM132" i="6" s="1"/>
  <c r="AL131" i="6"/>
  <c r="AM131" i="6" s="1"/>
  <c r="AL130" i="6"/>
  <c r="AM130" i="6" s="1"/>
  <c r="AL129" i="6"/>
  <c r="AM129" i="6" s="1"/>
  <c r="AL128" i="6"/>
  <c r="AM128" i="6" s="1"/>
  <c r="AL127" i="6"/>
  <c r="AM127" i="6" s="1"/>
  <c r="AL126" i="6"/>
  <c r="AM126" i="6" s="1"/>
  <c r="AL125" i="6"/>
  <c r="AM125" i="6" s="1"/>
  <c r="AL124" i="6"/>
  <c r="AM124" i="6" s="1"/>
  <c r="AL123" i="6"/>
  <c r="AM123" i="6" s="1"/>
  <c r="AL122" i="6"/>
  <c r="AM122" i="6" s="1"/>
  <c r="AL121" i="6"/>
  <c r="AM121" i="6" s="1"/>
  <c r="AL120" i="6"/>
  <c r="AM120" i="6" s="1"/>
  <c r="AL119" i="6"/>
  <c r="AM119" i="6" s="1"/>
  <c r="AL118" i="6"/>
  <c r="AM118" i="6" s="1"/>
  <c r="AL117" i="6"/>
  <c r="AM117" i="6" s="1"/>
  <c r="AL116" i="6"/>
  <c r="AM116" i="6" s="1"/>
  <c r="AL115" i="6"/>
  <c r="AM115" i="6" s="1"/>
  <c r="AL114" i="6"/>
  <c r="AM114" i="6" s="1"/>
  <c r="AL113" i="6"/>
  <c r="AM113" i="6" s="1"/>
  <c r="AL112" i="6"/>
  <c r="AM112" i="6" s="1"/>
  <c r="AL111" i="6"/>
  <c r="AM111" i="6" s="1"/>
  <c r="AL110" i="6"/>
  <c r="AM110" i="6" s="1"/>
  <c r="AL109" i="6"/>
  <c r="AM109" i="6" s="1"/>
  <c r="AL108" i="6"/>
  <c r="AM108" i="6" s="1"/>
  <c r="AL107" i="6"/>
  <c r="AM107" i="6" s="1"/>
  <c r="AL106" i="6"/>
  <c r="AM106" i="6" s="1"/>
  <c r="AL105" i="6"/>
  <c r="AM105" i="6" s="1"/>
  <c r="AL104" i="6"/>
  <c r="AM104" i="6" s="1"/>
  <c r="AL103" i="6"/>
  <c r="AM103" i="6" s="1"/>
  <c r="AL102" i="6"/>
  <c r="AM102" i="6" s="1"/>
  <c r="AL101" i="6"/>
  <c r="AM101" i="6" s="1"/>
  <c r="AL100" i="6"/>
  <c r="AM100" i="6" s="1"/>
  <c r="AL99" i="6"/>
  <c r="AM99" i="6" s="1"/>
  <c r="AL98" i="6"/>
  <c r="AM98" i="6" s="1"/>
  <c r="AL97" i="6"/>
  <c r="AM97" i="6" s="1"/>
  <c r="AL96" i="6"/>
  <c r="AM96" i="6" s="1"/>
  <c r="AL95" i="6"/>
  <c r="AM95" i="6" s="1"/>
  <c r="AL94" i="6"/>
  <c r="AM94" i="6" s="1"/>
  <c r="AL93" i="6"/>
  <c r="AM93" i="6" s="1"/>
  <c r="AL92" i="6"/>
  <c r="AM92" i="6" s="1"/>
  <c r="AL91" i="6"/>
  <c r="AM91" i="6" s="1"/>
  <c r="AL90" i="6"/>
  <c r="AM90" i="6" s="1"/>
  <c r="AL89" i="6"/>
  <c r="AM89" i="6" s="1"/>
  <c r="AL88" i="6"/>
  <c r="AM88" i="6" s="1"/>
  <c r="AL87" i="6"/>
  <c r="AM87" i="6" s="1"/>
  <c r="AL86" i="6"/>
  <c r="AM86" i="6" s="1"/>
  <c r="AL85" i="6"/>
  <c r="AM85" i="6" s="1"/>
  <c r="AL84" i="6"/>
  <c r="AM84" i="6" s="1"/>
  <c r="AL83" i="6"/>
  <c r="AM83" i="6" s="1"/>
  <c r="AL82" i="6"/>
  <c r="AM82" i="6" s="1"/>
  <c r="AL81" i="6"/>
  <c r="AM81" i="6" s="1"/>
  <c r="AL80" i="6"/>
  <c r="AM80" i="6" s="1"/>
  <c r="AL79" i="6"/>
  <c r="AM78" i="6" s="1"/>
  <c r="AL78" i="6"/>
  <c r="AM77" i="6" s="1"/>
  <c r="AL77" i="6"/>
  <c r="AM76" i="6" s="1"/>
  <c r="AL76" i="6"/>
  <c r="AM75" i="6" s="1"/>
  <c r="AL75" i="6"/>
  <c r="AM74" i="6" s="1"/>
  <c r="AL74" i="6"/>
  <c r="AM73" i="6" s="1"/>
  <c r="AL73" i="6"/>
  <c r="AM72" i="6" s="1"/>
  <c r="AL72" i="6"/>
  <c r="AM71" i="6" s="1"/>
  <c r="AL71" i="6"/>
  <c r="AM70" i="6" s="1"/>
  <c r="AL70" i="6"/>
  <c r="AM69" i="6" s="1"/>
  <c r="AL69" i="6"/>
  <c r="AM68" i="6" s="1"/>
  <c r="AL68" i="6"/>
  <c r="AM67" i="6" s="1"/>
  <c r="AL67" i="6"/>
  <c r="AL66" i="6"/>
  <c r="AL65" i="6"/>
  <c r="AM65" i="6" s="1"/>
  <c r="AL64" i="6"/>
  <c r="AM64" i="6" s="1"/>
  <c r="AL63" i="6"/>
  <c r="AM63" i="6" s="1"/>
  <c r="AL62" i="6"/>
  <c r="AM62" i="6" s="1"/>
  <c r="AL61" i="6"/>
  <c r="AM61" i="6" s="1"/>
  <c r="AL60" i="6"/>
  <c r="AM60" i="6" s="1"/>
  <c r="AL59" i="6"/>
  <c r="AM59" i="6" s="1"/>
  <c r="AL58" i="6"/>
  <c r="AM58" i="6" s="1"/>
  <c r="B27" i="6"/>
  <c r="E30" i="6" l="1"/>
  <c r="V30" i="6" s="1"/>
  <c r="B45" i="6"/>
  <c r="AM79" i="6"/>
  <c r="B52" i="6"/>
  <c r="C26" i="6"/>
  <c r="C25" i="6" s="1"/>
  <c r="C51" i="6"/>
  <c r="B39" i="6"/>
  <c r="C38" i="6"/>
  <c r="C45" i="6" l="1"/>
  <c r="C52" i="6"/>
  <c r="D51" i="6"/>
  <c r="C27" i="6"/>
  <c r="D26" i="6"/>
  <c r="D25" i="6" s="1"/>
  <c r="D38" i="6"/>
  <c r="C39" i="6"/>
  <c r="D45" i="6" l="1"/>
  <c r="D52" i="6"/>
  <c r="E51" i="6"/>
  <c r="D27" i="6"/>
  <c r="E26" i="6"/>
  <c r="E25" i="6" s="1"/>
  <c r="E38" i="6"/>
  <c r="D39" i="6"/>
  <c r="E45" i="6" l="1"/>
  <c r="E52" i="6"/>
  <c r="F51" i="6"/>
  <c r="E27" i="6"/>
  <c r="F26" i="6"/>
  <c r="E39" i="6"/>
  <c r="F38" i="6"/>
  <c r="G26" i="6" l="1"/>
  <c r="G25" i="6" s="1"/>
  <c r="F25" i="6"/>
  <c r="F45" i="6"/>
  <c r="G51" i="6"/>
  <c r="F52" i="6"/>
  <c r="F31" i="6"/>
  <c r="F27" i="6"/>
  <c r="G45" i="6"/>
  <c r="G38" i="6"/>
  <c r="F39" i="6"/>
  <c r="G27" i="6" l="1"/>
  <c r="H26" i="6"/>
  <c r="H27" i="6" s="1"/>
  <c r="G52" i="6"/>
  <c r="H51" i="6"/>
  <c r="H52" i="6" s="1"/>
  <c r="G31" i="6"/>
  <c r="G39" i="6"/>
  <c r="H38" i="6"/>
  <c r="H45" i="6"/>
  <c r="H25" i="6" l="1"/>
  <c r="I26" i="6"/>
  <c r="J26" i="6" s="1"/>
  <c r="K26" i="6" s="1"/>
  <c r="L26" i="6" s="1"/>
  <c r="M26" i="6" s="1"/>
  <c r="N26" i="6" s="1"/>
  <c r="O26" i="6" s="1"/>
  <c r="P26" i="6" s="1"/>
  <c r="Q26" i="6" s="1"/>
  <c r="R26" i="6" s="1"/>
  <c r="S26" i="6" s="1"/>
  <c r="T26" i="6" s="1"/>
  <c r="U26" i="6" s="1"/>
  <c r="V26" i="6" s="1"/>
  <c r="W26" i="6" s="1"/>
  <c r="X26" i="6" s="1"/>
  <c r="Y26" i="6" s="1"/>
  <c r="Z26" i="6" s="1"/>
  <c r="AA26" i="6" s="1"/>
  <c r="AB26" i="6" s="1"/>
  <c r="I51" i="6"/>
  <c r="H31" i="6"/>
  <c r="I45" i="6"/>
  <c r="H39" i="6"/>
  <c r="I38" i="6"/>
  <c r="I27" i="6" l="1"/>
  <c r="J27" i="6"/>
  <c r="K27" i="6"/>
  <c r="J51" i="6"/>
  <c r="J52" i="6" s="1"/>
  <c r="I52" i="6"/>
  <c r="I31" i="6"/>
  <c r="I39" i="6"/>
  <c r="J38" i="6"/>
  <c r="J45" i="6"/>
  <c r="K51" i="6" l="1"/>
  <c r="J31" i="6"/>
  <c r="J39" i="6"/>
  <c r="K38" i="6"/>
  <c r="K45" i="6"/>
  <c r="K52" i="6" l="1"/>
  <c r="L51" i="6"/>
  <c r="K31" i="6"/>
  <c r="L45" i="6"/>
  <c r="L38" i="6"/>
  <c r="K39" i="6"/>
  <c r="M51" i="6" l="1"/>
  <c r="L52" i="6"/>
  <c r="L31" i="6"/>
  <c r="L27" i="6"/>
  <c r="M38" i="6"/>
  <c r="L39" i="6"/>
  <c r="M45" i="6"/>
  <c r="M52" i="6" l="1"/>
  <c r="N51" i="6"/>
  <c r="M31" i="6"/>
  <c r="M27" i="6"/>
  <c r="N45" i="6"/>
  <c r="N38" i="6"/>
  <c r="M39" i="6"/>
  <c r="N52" i="6" l="1"/>
  <c r="O51" i="6"/>
  <c r="N27" i="6"/>
  <c r="N31" i="6"/>
  <c r="N39" i="6"/>
  <c r="O38" i="6"/>
  <c r="O45" i="6"/>
  <c r="P51" i="6" l="1"/>
  <c r="Q51" i="6" s="1"/>
  <c r="O52" i="6"/>
  <c r="O31" i="6"/>
  <c r="O27" i="6"/>
  <c r="P45" i="6"/>
  <c r="P38" i="6"/>
  <c r="O39" i="6"/>
  <c r="P52" i="6" l="1"/>
  <c r="P27" i="6"/>
  <c r="P31" i="6"/>
  <c r="R51" i="6"/>
  <c r="Q52" i="6"/>
  <c r="P39" i="6"/>
  <c r="Q38" i="6"/>
  <c r="Q45" i="6"/>
  <c r="Q31" i="6" l="1"/>
  <c r="Q27" i="6"/>
  <c r="R52" i="6"/>
  <c r="S51" i="6"/>
  <c r="R45" i="6"/>
  <c r="R38" i="6"/>
  <c r="Q39" i="6"/>
  <c r="R27" i="6" l="1"/>
  <c r="R31" i="6"/>
  <c r="T51" i="6"/>
  <c r="S52" i="6"/>
  <c r="R39" i="6"/>
  <c r="S38" i="6"/>
  <c r="S45" i="6"/>
  <c r="S31" i="6" l="1"/>
  <c r="S27" i="6"/>
  <c r="T38" i="6"/>
  <c r="S39" i="6"/>
  <c r="T52" i="6"/>
  <c r="T45" i="6"/>
  <c r="T27" i="6" l="1"/>
  <c r="U38" i="6"/>
  <c r="T39" i="6"/>
  <c r="U45" i="6"/>
  <c r="U27" i="6" l="1"/>
  <c r="V45" i="6"/>
  <c r="V38" i="6"/>
  <c r="U39" i="6"/>
  <c r="V27" i="6" l="1"/>
  <c r="W38" i="6"/>
  <c r="V39" i="6"/>
  <c r="W45" i="6"/>
  <c r="W27" i="6" l="1"/>
  <c r="W31" i="6"/>
  <c r="W39" i="6"/>
  <c r="X38" i="6"/>
  <c r="X45" i="6"/>
  <c r="X31" i="6" l="1"/>
  <c r="X27" i="6"/>
  <c r="Y38" i="6"/>
  <c r="X39" i="6"/>
  <c r="Y45" i="6"/>
  <c r="Y31" i="6" l="1"/>
  <c r="Y27" i="6"/>
  <c r="Z45" i="6"/>
  <c r="Y39" i="6"/>
  <c r="Z38" i="6"/>
  <c r="Z27" i="6" l="1"/>
  <c r="Z31" i="6"/>
  <c r="AA45" i="6"/>
  <c r="Z39" i="6"/>
  <c r="AA38" i="6"/>
  <c r="AA27" i="6" l="1"/>
  <c r="AA31" i="6"/>
  <c r="AB45" i="6"/>
  <c r="AA39" i="6"/>
  <c r="AB38" i="6"/>
  <c r="AB27" i="6" l="1"/>
  <c r="AB39" i="6"/>
  <c r="AE83" i="6" l="1"/>
  <c r="AE84" i="6" l="1"/>
  <c r="AE85" i="6" l="1"/>
  <c r="AE86" i="6" l="1"/>
  <c r="AE87" i="6" l="1"/>
  <c r="AE88" i="6" l="1"/>
  <c r="AE89" i="6" l="1"/>
  <c r="AE90" i="6" l="1"/>
  <c r="AE91" i="6" l="1"/>
  <c r="B31" i="6" l="1"/>
  <c r="E31" i="6" s="1"/>
  <c r="V31" i="6" s="1"/>
  <c r="D8" i="6" l="1"/>
  <c r="E8" i="6" s="1"/>
  <c r="F8" i="6" s="1"/>
  <c r="B29" i="6" l="1"/>
  <c r="E29" i="6" s="1"/>
  <c r="V29" i="6" s="1"/>
  <c r="B36" i="6"/>
  <c r="C36" i="6" s="1"/>
  <c r="D36" i="6" s="1"/>
  <c r="E36" i="6" s="1"/>
  <c r="F36" i="6" s="1"/>
  <c r="G36" i="6" l="1"/>
  <c r="H36" i="6" l="1"/>
  <c r="I36" i="6" s="1"/>
  <c r="J36" i="6" s="1"/>
  <c r="K36" i="6" s="1"/>
  <c r="L36" i="6" l="1"/>
  <c r="M36" i="6" s="1"/>
  <c r="N36" i="6" l="1"/>
  <c r="O36" i="6" s="1"/>
  <c r="P36" i="6" s="1"/>
  <c r="Q36" i="6" s="1"/>
  <c r="R36" i="6" s="1"/>
  <c r="S36" i="6" s="1"/>
  <c r="T36" i="6" l="1"/>
  <c r="V36" i="6" s="1"/>
  <c r="W36" i="6" s="1"/>
  <c r="X36" i="6" s="1"/>
  <c r="N8" i="31"/>
  <c r="N18" i="31" s="1"/>
  <c r="M18" i="31"/>
  <c r="Y36" i="6" l="1"/>
  <c r="N19" i="31"/>
  <c r="M19" i="31"/>
  <c r="L6" i="6" s="1"/>
  <c r="Z36" i="6" l="1"/>
  <c r="AA36" i="6" s="1"/>
  <c r="AB36" i="6" s="1"/>
  <c r="L7" i="6"/>
  <c r="F18" i="6" l="1"/>
  <c r="B22" i="6" s="1"/>
  <c r="B28" i="6"/>
  <c r="B34" i="6" l="1"/>
  <c r="E28" i="6"/>
  <c r="V28" i="6" s="1"/>
  <c r="V34" i="6" s="1"/>
  <c r="B41" i="6" s="1"/>
  <c r="I41" i="6" s="1"/>
  <c r="P41" i="6" s="1"/>
  <c r="W41" i="6" s="1"/>
  <c r="C47" i="6" s="1"/>
  <c r="J47" i="6" s="1"/>
  <c r="Q47" i="6" s="1"/>
  <c r="X47" i="6" s="1"/>
  <c r="D54" i="6" s="1"/>
  <c r="K54" i="6" s="1"/>
  <c r="R54" i="6" s="1"/>
  <c r="E34" i="6" l="1"/>
</calcChain>
</file>

<file path=xl/sharedStrings.xml><?xml version="1.0" encoding="utf-8"?>
<sst xmlns="http://schemas.openxmlformats.org/spreadsheetml/2006/main" count="4143" uniqueCount="3588">
  <si>
    <t xml:space="preserve">* IF PATIENT WAS ABSENT FROM THE FACILITY AT MIDNIGHT, KEY AN X IN THE CELL ABOVE THE PREVIOUS DAY. </t>
  </si>
  <si>
    <t>DATE</t>
  </si>
  <si>
    <t>Day</t>
  </si>
  <si>
    <t>MCR DAY</t>
  </si>
  <si>
    <t>COLOR</t>
  </si>
  <si>
    <t>OMRA</t>
  </si>
  <si>
    <t>G</t>
  </si>
  <si>
    <t>Y</t>
  </si>
  <si>
    <t>R</t>
  </si>
  <si>
    <t>DAY 100</t>
  </si>
  <si>
    <t>X</t>
  </si>
  <si>
    <t>ST</t>
  </si>
  <si>
    <t>OT</t>
  </si>
  <si>
    <t>PT</t>
  </si>
  <si>
    <t>Nursing</t>
  </si>
  <si>
    <t>NTA</t>
  </si>
  <si>
    <t>TE</t>
  </si>
  <si>
    <t>TA</t>
  </si>
  <si>
    <t>TB</t>
  </si>
  <si>
    <t>TC</t>
  </si>
  <si>
    <t>TD</t>
  </si>
  <si>
    <t>TF</t>
  </si>
  <si>
    <t>TG</t>
  </si>
  <si>
    <t>TH</t>
  </si>
  <si>
    <t>TI</t>
  </si>
  <si>
    <t>TJ</t>
  </si>
  <si>
    <t>TK</t>
  </si>
  <si>
    <t>TL</t>
  </si>
  <si>
    <t>TM</t>
  </si>
  <si>
    <t>TN</t>
  </si>
  <si>
    <t>TO</t>
  </si>
  <si>
    <t>TP</t>
  </si>
  <si>
    <t xml:space="preserve">OT </t>
  </si>
  <si>
    <t>Nurse</t>
  </si>
  <si>
    <t>TOTAL</t>
  </si>
  <si>
    <t>SK</t>
  </si>
  <si>
    <t>SI</t>
  </si>
  <si>
    <t>SJ</t>
  </si>
  <si>
    <t>SF</t>
  </si>
  <si>
    <t>SH</t>
  </si>
  <si>
    <t>SC</t>
  </si>
  <si>
    <t>SE</t>
  </si>
  <si>
    <t>SG</t>
  </si>
  <si>
    <t>SB</t>
  </si>
  <si>
    <t>SD</t>
  </si>
  <si>
    <t>SA</t>
  </si>
  <si>
    <t>CMI</t>
  </si>
  <si>
    <t>ES3</t>
  </si>
  <si>
    <t>ES2</t>
  </si>
  <si>
    <t>ES1</t>
  </si>
  <si>
    <t>HDE2</t>
  </si>
  <si>
    <t>HDE1</t>
  </si>
  <si>
    <t>HBC2</t>
  </si>
  <si>
    <t>HBC1</t>
  </si>
  <si>
    <t>LDE2 </t>
  </si>
  <si>
    <t>LDE1 </t>
  </si>
  <si>
    <t>LBC2</t>
  </si>
  <si>
    <t>LBC1</t>
  </si>
  <si>
    <t>CDE2</t>
  </si>
  <si>
    <t>CDE1</t>
  </si>
  <si>
    <t>CBC2</t>
  </si>
  <si>
    <t>CA2</t>
  </si>
  <si>
    <t>CBC1</t>
  </si>
  <si>
    <t>CA1</t>
  </si>
  <si>
    <t>BAB2</t>
  </si>
  <si>
    <t>BAB1</t>
  </si>
  <si>
    <t>PDE2</t>
  </si>
  <si>
    <t>PDE1</t>
  </si>
  <si>
    <t>PBC2</t>
  </si>
  <si>
    <t>PA2</t>
  </si>
  <si>
    <t>PBC1</t>
  </si>
  <si>
    <t>PA1</t>
  </si>
  <si>
    <t>NCM</t>
  </si>
  <si>
    <t>Eating</t>
  </si>
  <si>
    <t>Sit to Lying</t>
  </si>
  <si>
    <t>Lying to sitting</t>
  </si>
  <si>
    <t>Sit to stand</t>
  </si>
  <si>
    <t>Walk 50 feet with 2 turns</t>
  </si>
  <si>
    <t xml:space="preserve">Walk 150 </t>
  </si>
  <si>
    <t>Number</t>
  </si>
  <si>
    <t>Code</t>
  </si>
  <si>
    <t>x</t>
  </si>
  <si>
    <t>.</t>
  </si>
  <si>
    <t>Acute Neurologic</t>
  </si>
  <si>
    <t>Pulmonary</t>
  </si>
  <si>
    <t>Medical Management</t>
  </si>
  <si>
    <t>Cardiovascular and Coagulations</t>
  </si>
  <si>
    <t>Malignant neoplasm of external upper lip</t>
  </si>
  <si>
    <t>Cancer</t>
  </si>
  <si>
    <t>Malignant neoplasm of external lower lip</t>
  </si>
  <si>
    <t>Malignant neoplasm of external lip, unspecified</t>
  </si>
  <si>
    <t>Malignant neoplasm of upper lip, inner aspect</t>
  </si>
  <si>
    <t>Malignant neoplasm of lower lip, inner aspect</t>
  </si>
  <si>
    <t>Malignant neoplasm of lip, unspecified, inner aspect</t>
  </si>
  <si>
    <t>Malignant neoplasm of commissure of lip, unspecified</t>
  </si>
  <si>
    <t>Malignant neoplasm of overlapping sites of lip</t>
  </si>
  <si>
    <t>Malignant neoplasm of lip, unspecified</t>
  </si>
  <si>
    <t>C01</t>
  </si>
  <si>
    <t>Malignant neoplasm of base of tongue</t>
  </si>
  <si>
    <t>Malignant neoplasm of dorsal surface of tongue</t>
  </si>
  <si>
    <t>Malignant neoplasm of border of tongue</t>
  </si>
  <si>
    <t>Malignant neoplasm of ventral surface of tongue</t>
  </si>
  <si>
    <t>Malignant neoplasm of anterior two-thirds of tongue, part unspecified</t>
  </si>
  <si>
    <t>Malignant neoplasm of lingual tonsil</t>
  </si>
  <si>
    <t>Malignant neoplasm of overlapping sites of tongue</t>
  </si>
  <si>
    <t>Malignant neoplasm of tongue, unspecified</t>
  </si>
  <si>
    <t>Malignant neoplasm of upper gum</t>
  </si>
  <si>
    <t>Malignant neoplasm of lower gum</t>
  </si>
  <si>
    <t>Malignant neoplasm of gum, unspecified</t>
  </si>
  <si>
    <t>Malignant neoplasm of anterior floor of mouth</t>
  </si>
  <si>
    <t>Malignant neoplasm of lateral floor of mouth</t>
  </si>
  <si>
    <t>Malignant neoplasm of overlapping sites of floor of mouth</t>
  </si>
  <si>
    <t>Malignant neoplasm of floor of mouth, unspecified</t>
  </si>
  <si>
    <t>Malignant neoplasm of hard palate</t>
  </si>
  <si>
    <t>Malignant neoplasm of soft palate</t>
  </si>
  <si>
    <t>Malignant neoplasm of uvula</t>
  </si>
  <si>
    <t>Malignant neoplasm of overlapping sites of palate</t>
  </si>
  <si>
    <t>Malignant neoplasm of palate, unspecified</t>
  </si>
  <si>
    <t>Malignant neoplasm of cheek mucosa</t>
  </si>
  <si>
    <t>Malignant neoplasm of vestibule of mouth</t>
  </si>
  <si>
    <t>Malignant neoplasm of retromolar area</t>
  </si>
  <si>
    <t>Malignant neoplasm of overlapping sites of unspecified parts of mouth</t>
  </si>
  <si>
    <t>Malignant neoplasm of overlapping sites of other parts of mouth</t>
  </si>
  <si>
    <t>Malignant neoplasm of mouth, unspecified</t>
  </si>
  <si>
    <t>Malignant neoplasm of tonsillar fossa</t>
  </si>
  <si>
    <t>Malignant neoplasm of tonsillar pillar (anterior) (posterior)</t>
  </si>
  <si>
    <t>Malignant neoplasm of overlapping sites of tonsil</t>
  </si>
  <si>
    <t>Malignant neoplasm of tonsil, unspecified</t>
  </si>
  <si>
    <t>Malignant neoplasm of vallecula</t>
  </si>
  <si>
    <t>Malignant neoplasm of anterior surface of epiglottis</t>
  </si>
  <si>
    <t>Malignant neoplasm of lateral wall of oropharynx</t>
  </si>
  <si>
    <t>Malignant neoplasm of posterior wall of oropharynx</t>
  </si>
  <si>
    <t>Malignant neoplasm of branchial cleft</t>
  </si>
  <si>
    <t>Malignant neoplasm of overlapping sites of oropharynx</t>
  </si>
  <si>
    <t>Malignant neoplasm of oropharynx, unspecified</t>
  </si>
  <si>
    <t>Malignant neoplasm of pharynx, unspecified</t>
  </si>
  <si>
    <t>Malignant neoplasm of overlapping sites of lip, oral cavity and pharynx</t>
  </si>
  <si>
    <t>Malignant neoplasm of glottis</t>
  </si>
  <si>
    <t>Malignant neoplasm of supraglottis</t>
  </si>
  <si>
    <t>Malignant neoplasm of subglottis</t>
  </si>
  <si>
    <t>Malignant neoplasm of laryngeal cartilage</t>
  </si>
  <si>
    <t>Malignant neoplasm of larynx, unspecified</t>
  </si>
  <si>
    <t>Amyotrophic lateral sclerosis</t>
  </si>
  <si>
    <t>Aphasia following nontraumatic subarachnoid hemorrhage</t>
  </si>
  <si>
    <t>Dysphasia following nontraumatic subarachnoid hemorrhage</t>
  </si>
  <si>
    <t>Dysarthria following nontraumatic subarachnoid hemorrhage</t>
  </si>
  <si>
    <t>Fluency disorder following nontraumatic subarachnoid hemorrhage</t>
  </si>
  <si>
    <t>Other speech and language deficits following nontraumatic subarachnoid hemorrhage</t>
  </si>
  <si>
    <t>Apraxia following nontraumatic subarachnoid hemorrhage</t>
  </si>
  <si>
    <t>Dysphagia following nontraumatic subarachnoid hemorrhage</t>
  </si>
  <si>
    <t>Aphasia following nontraumatic intracerebral hemorrhage</t>
  </si>
  <si>
    <t>Dysphasia following nontraumatic intracerebral hemorrhage</t>
  </si>
  <si>
    <t>Dysarthria following nontraumatic intracerebral hemorrhage</t>
  </si>
  <si>
    <t>Fluency disorder following nontraumatic intracerebral hemorrhage</t>
  </si>
  <si>
    <t>Other speech and language deficits following nontraumatic intracerebral hemorrhage</t>
  </si>
  <si>
    <t>Apraxia following nontraumatic intracerebral hemorrhage</t>
  </si>
  <si>
    <t>Dysphagia following nontraumatic intracerebral hemorrhage</t>
  </si>
  <si>
    <t>Aphasia following other nontraumatic intracranial hemorrhage</t>
  </si>
  <si>
    <t>Dysphasia following other nontraumatic intracranial hemorrhage</t>
  </si>
  <si>
    <t>Dysarthria following other nontraumatic intracranial hemorrhage</t>
  </si>
  <si>
    <t>Fluency disorder following other nontraumatic intracranial hemorrhage</t>
  </si>
  <si>
    <t>Other speech and language deficits following other nontraumatic intracranial hemorrhage</t>
  </si>
  <si>
    <t>Apraxia following other nontraumatic intracranial hemorrhage</t>
  </si>
  <si>
    <t>Dysphagia following other nontraumatic intracranial hemorrhage</t>
  </si>
  <si>
    <t>Aphasia following cerebral infarction</t>
  </si>
  <si>
    <t>Dysphasia following cerebral infarction</t>
  </si>
  <si>
    <t>Dysarthria following cerebral infarction</t>
  </si>
  <si>
    <t>Fluency disorder following cerebral infarction</t>
  </si>
  <si>
    <t>Other speech and language deficits following cerebral infarction</t>
  </si>
  <si>
    <t>Apraxia following cerebral infarction</t>
  </si>
  <si>
    <t>Dysphagia following cerebral infarction</t>
  </si>
  <si>
    <t>Aphasia following other cerebrovascular disease</t>
  </si>
  <si>
    <t>Dysphasia following other cerebrovascular disease</t>
  </si>
  <si>
    <t>Dysarthria following other cerebrovascular disease</t>
  </si>
  <si>
    <t>Fluency disorder following other cerebrovascular disease</t>
  </si>
  <si>
    <t>Other speech and language deficits following other cerebrovascular disease</t>
  </si>
  <si>
    <t>Apraxia following other cerebrovascular disease</t>
  </si>
  <si>
    <t>Dysphagia following other cerebrovascular disease</t>
  </si>
  <si>
    <t>Aphasia following unspecified cerebrovascular disease</t>
  </si>
  <si>
    <t>Dysphasia following unspecified cerebrovascular disease</t>
  </si>
  <si>
    <t>Dysarthria following unspecified cerebrovascular disease</t>
  </si>
  <si>
    <t>Fluency disorder following unspecified cerebrovascular disease</t>
  </si>
  <si>
    <t>Other speech and language deficits following unspecified cerebrovascular disease</t>
  </si>
  <si>
    <t>Apraxia following unspecified cerebrovascular disease</t>
  </si>
  <si>
    <t>Dysphagia following unspecified cerebrovascular disease</t>
  </si>
  <si>
    <t>Apraxia</t>
  </si>
  <si>
    <t>J</t>
  </si>
  <si>
    <t>Major Joint</t>
  </si>
  <si>
    <t>Other Ortho</t>
  </si>
  <si>
    <t>Non-ortho Surg &amp;Acute Neuro</t>
  </si>
  <si>
    <t xml:space="preserve">Used for calc of </t>
  </si>
  <si>
    <t>Acute infection</t>
  </si>
  <si>
    <t>TL -24-Medical Management</t>
  </si>
  <si>
    <t>TH -24-Other Ortho</t>
  </si>
  <si>
    <t>TI -0 to 5 -Medical Management</t>
  </si>
  <si>
    <t>TE -0 to 5 -Other Ortho</t>
  </si>
  <si>
    <t>TK -10 to 23 -Medical Management</t>
  </si>
  <si>
    <t>TG -10 to 23 -Other ortho</t>
  </si>
  <si>
    <t>TJ -6-9 -Medical Management</t>
  </si>
  <si>
    <t>TF -6-9 - Other Ortho</t>
  </si>
  <si>
    <t>PT/OT</t>
  </si>
  <si>
    <t>HIPPS</t>
  </si>
  <si>
    <t>Therapy</t>
  </si>
  <si>
    <t>NTA Component</t>
  </si>
  <si>
    <t>NTA Comorbidity Score</t>
  </si>
  <si>
    <t>NTA Case Mix Group</t>
  </si>
  <si>
    <t>12+</t>
  </si>
  <si>
    <t>NA</t>
  </si>
  <si>
    <t>9 to 11</t>
  </si>
  <si>
    <t>NB</t>
  </si>
  <si>
    <t>6 to 8</t>
  </si>
  <si>
    <t>NC</t>
  </si>
  <si>
    <t>3 to 5</t>
  </si>
  <si>
    <t>ND</t>
  </si>
  <si>
    <t>1 to 2</t>
  </si>
  <si>
    <t>NE</t>
  </si>
  <si>
    <t>NF</t>
  </si>
  <si>
    <t>Order</t>
  </si>
  <si>
    <t>With Comorbidity</t>
  </si>
  <si>
    <t>NAME</t>
  </si>
  <si>
    <t>FS-Therapy</t>
  </si>
  <si>
    <t>FS-Nursing</t>
  </si>
  <si>
    <t>TN -6-9 -Non- Ortho/Acute neuro</t>
  </si>
  <si>
    <t>TO -10 to 23 -Non-ortho/Acute Neuro</t>
  </si>
  <si>
    <t>TM -0 to 5 -Non-Ortho/Acute Neuro</t>
  </si>
  <si>
    <t>TP -24-Non-Ortho/Acute Neuro</t>
  </si>
  <si>
    <t>TB -6 to 9 -Major Joint Replacment/Spinal Sugery</t>
  </si>
  <si>
    <t>TD -24-Major Joint Replacement/Spinal Surgery</t>
  </si>
  <si>
    <t>NTA HIPPS:</t>
  </si>
  <si>
    <t>NTA Points:</t>
  </si>
  <si>
    <t>F</t>
  </si>
  <si>
    <t>A</t>
  </si>
  <si>
    <t>B</t>
  </si>
  <si>
    <t>C</t>
  </si>
  <si>
    <t>D</t>
  </si>
  <si>
    <t>E</t>
  </si>
  <si>
    <t>H</t>
  </si>
  <si>
    <t>I</t>
  </si>
  <si>
    <t>K</t>
  </si>
  <si>
    <t>L</t>
  </si>
  <si>
    <t>M</t>
  </si>
  <si>
    <t>N</t>
  </si>
  <si>
    <t>O</t>
  </si>
  <si>
    <t>P</t>
  </si>
  <si>
    <t>Q</t>
  </si>
  <si>
    <t>S</t>
  </si>
  <si>
    <t>T</t>
  </si>
  <si>
    <t>U</t>
  </si>
  <si>
    <t>V</t>
  </si>
  <si>
    <t>W</t>
  </si>
  <si>
    <t>ADM DATE</t>
  </si>
  <si>
    <t>Primary Ins:</t>
  </si>
  <si>
    <t>-</t>
  </si>
  <si>
    <t>Nursing HIPPS</t>
  </si>
  <si>
    <t>Go back to PDPM Worksheet</t>
  </si>
  <si>
    <t>NTA Configuration</t>
  </si>
  <si>
    <t>Daily Rate</t>
  </si>
  <si>
    <t>New IPA HIPPS</t>
  </si>
  <si>
    <t>IPA ARD</t>
  </si>
  <si>
    <t>Insurance</t>
  </si>
  <si>
    <t>Aetna Medicare-PDPM</t>
  </si>
  <si>
    <t>Aetna MyCare Medicare-PDPM</t>
  </si>
  <si>
    <t>Buckeye MyCare-Medicare-PDPM</t>
  </si>
  <si>
    <t>Caresource MyCare-Medicare-PDPM</t>
  </si>
  <si>
    <t>Molina MyCare-Medicare-PDPM</t>
  </si>
  <si>
    <t>UHC Medicare-Out of Network-PDPM</t>
  </si>
  <si>
    <t>Medical Mutual Medicare-PDPM</t>
  </si>
  <si>
    <t>Molina Medicare-PDPM</t>
  </si>
  <si>
    <t>Tricare Humana Military-PDPM</t>
  </si>
  <si>
    <t>Caresource Medicare-PDPM</t>
  </si>
  <si>
    <t>Anthem-Level</t>
  </si>
  <si>
    <t>Paramount Medicare-Level</t>
  </si>
  <si>
    <t>UHC-in Network-perdiem</t>
  </si>
  <si>
    <t>Medical Mutal Commercial-per diem</t>
  </si>
  <si>
    <t>Aetna Commercial - per diem</t>
  </si>
  <si>
    <t>65-80</t>
  </si>
  <si>
    <t>68-80</t>
  </si>
  <si>
    <t>65-75</t>
  </si>
  <si>
    <t>55-60</t>
  </si>
  <si>
    <t>40-60</t>
  </si>
  <si>
    <t>25-40</t>
  </si>
  <si>
    <t>15-25</t>
  </si>
  <si>
    <t>650-800</t>
  </si>
  <si>
    <t>550-600</t>
  </si>
  <si>
    <t>400-600</t>
  </si>
  <si>
    <t>250-400</t>
  </si>
  <si>
    <t>650-750</t>
  </si>
  <si>
    <t>150-250</t>
  </si>
  <si>
    <t>Drop down for GG</t>
  </si>
  <si>
    <t>TC -10-23 - Major Joint Replacement/Spinal Surget</t>
  </si>
  <si>
    <t>TA - 0-5-Major Joint Replacement/Spinal Sugery</t>
  </si>
  <si>
    <t>Therapy Drop Down List</t>
  </si>
  <si>
    <t>NEW IPA DX</t>
  </si>
  <si>
    <t xml:space="preserve">TB </t>
  </si>
  <si>
    <t>IPA daily rate</t>
  </si>
  <si>
    <t>BIMS:</t>
  </si>
  <si>
    <t>PHQ:</t>
  </si>
  <si>
    <t>CPS:</t>
  </si>
  <si>
    <t>Nursing:</t>
  </si>
  <si>
    <t>Complete IPA Worksheet</t>
  </si>
  <si>
    <t>Instructions</t>
  </si>
  <si>
    <t>CLINICAL INFORMATION</t>
  </si>
  <si>
    <t>Primary Clinical DX</t>
  </si>
  <si>
    <t>ARD Date</t>
  </si>
  <si>
    <t xml:space="preserve">IPA review </t>
  </si>
  <si>
    <t>Impaired</t>
  </si>
  <si>
    <t>Intact</t>
  </si>
  <si>
    <t>SL</t>
  </si>
  <si>
    <t xml:space="preserve">SLP </t>
  </si>
  <si>
    <t xml:space="preserve">NTA </t>
  </si>
  <si>
    <t>Therapy minutes to deliver, PT,OT</t>
  </si>
  <si>
    <t>Speech Minutes to Deliver</t>
  </si>
  <si>
    <t>45-60</t>
  </si>
  <si>
    <t>30-45</t>
  </si>
  <si>
    <t>20-40</t>
  </si>
  <si>
    <t>Medical Mangament</t>
  </si>
  <si>
    <t>Acute Infections</t>
  </si>
  <si>
    <t>Major Joint Replacemnt</t>
  </si>
  <si>
    <t>Ortho Surgery</t>
  </si>
  <si>
    <t>non-orthopedic Surgery</t>
  </si>
  <si>
    <t>Cardiovascular and coagulations</t>
  </si>
  <si>
    <t>Non-surg ortho/musculosketal</t>
  </si>
  <si>
    <t>Therapy FS Average</t>
  </si>
  <si>
    <t>Nursing FS Average</t>
  </si>
  <si>
    <t>Average Functional ability</t>
  </si>
  <si>
    <t>Final for data entry</t>
  </si>
  <si>
    <t xml:space="preserve">Average FS </t>
  </si>
  <si>
    <t>Total FS</t>
  </si>
  <si>
    <t>Chair/bed-to-chair-transfer</t>
  </si>
  <si>
    <t>Speech Co-Morbiites</t>
  </si>
  <si>
    <t>MC D</t>
  </si>
  <si>
    <t>Total</t>
  </si>
  <si>
    <t>No</t>
  </si>
  <si>
    <t>Yes</t>
  </si>
  <si>
    <t>TC -10-23 - Major Joint Replacement/Spinal Surgery</t>
  </si>
  <si>
    <t>TA - 0-5-Major Joint Replacement/Spinal Surgery</t>
  </si>
  <si>
    <t>Sec. Ins:</t>
  </si>
  <si>
    <t>Knee Replacement-partial or total</t>
  </si>
  <si>
    <t>Hip Repacement- partial or total</t>
  </si>
  <si>
    <t>Ankle Replacement- partial or total</t>
  </si>
  <si>
    <t>Shoulder Replacment- partial or total</t>
  </si>
  <si>
    <t>Involving the spinal cord or major spinal nerves</t>
  </si>
  <si>
    <t>Involving fusion of spinal bones</t>
  </si>
  <si>
    <t>Involving lamina, discs, or facets</t>
  </si>
  <si>
    <t>Other major spinal surgery</t>
  </si>
  <si>
    <t>Repair fractures of shoulder(including clavicle and scapula) or arm(but not hand)</t>
  </si>
  <si>
    <t>Repair fractures of the pelvis,hip,leg,knee or ankle(not foot)</t>
  </si>
  <si>
    <t>Repair but not replace joints</t>
  </si>
  <si>
    <t>Other major orthopedic surgery</t>
  </si>
  <si>
    <t>Involving the peripheral pr autonomic nervous system-open percutraneous</t>
  </si>
  <si>
    <t>Involving the brain, surrounding tissue or blood vessles (excludes skull and skin but includes crainal nerves</t>
  </si>
  <si>
    <t>Insertion or emoval of spinal or brain neurostimulators, elcetrodes, catheters or CSf drainage devices</t>
  </si>
  <si>
    <t>Other major neurological surgery</t>
  </si>
  <si>
    <t>Involving the respiratoy system, including lungs, bronchi, trachea, larynx or vocal cords-open or percutaneous</t>
  </si>
  <si>
    <t>Involving the heart or major blood vessels-open or percutaneous</t>
  </si>
  <si>
    <t>Other major cardiopulmonary surgery</t>
  </si>
  <si>
    <t>Involving male or female organs (such as protstae, testes, ovaries, uterus, vagina,, external genitalia</t>
  </si>
  <si>
    <t>Involving kidneys, ueters, adrenal glands or baldder -open or laparoscopic(includes creation or removal of nephrostomies or urostomies)</t>
  </si>
  <si>
    <t>Other major geniturinary surgery</t>
  </si>
  <si>
    <t>Involving tendens, ligaments, or musscles</t>
  </si>
  <si>
    <t>Involving the GI tract, abd.contents from the espohagus to the anus, the billary tree, gallbladder, liver, pancreas or spleen-open or laparoscopic (including creation or removal of ostomies or percutaneous feeding tubes or hernia repair</t>
  </si>
  <si>
    <t>Involving the endocrine organs( such as thyroid, parathyroid,neck, lymph nodes or thymus- open</t>
  </si>
  <si>
    <t>Involving the breast</t>
  </si>
  <si>
    <t>Reapir of deep ulcers, internal brachytherapy, bone marrow or stem harvest or transplant</t>
  </si>
  <si>
    <t>Other major surgery not listed above</t>
  </si>
  <si>
    <t>Major joint replacement or Spinal surgery</t>
  </si>
  <si>
    <t>Other orthopedic (except major joint replacment or spinal surgery)</t>
  </si>
  <si>
    <t>Speech Co morbidity</t>
  </si>
  <si>
    <t>Drop down list for Nursing</t>
  </si>
  <si>
    <t>For GG conversion</t>
  </si>
  <si>
    <t>Speech?</t>
  </si>
  <si>
    <t>SLP worksheet</t>
  </si>
  <si>
    <t>PT CMI</t>
  </si>
  <si>
    <t>OT CMI</t>
  </si>
  <si>
    <t>ALS</t>
  </si>
  <si>
    <t>G12.21</t>
  </si>
  <si>
    <t>I69.990</t>
  </si>
  <si>
    <t>Dysphagia</t>
  </si>
  <si>
    <t>I69.991</t>
  </si>
  <si>
    <t>Laryngeal Cancer</t>
  </si>
  <si>
    <t>C32.0</t>
  </si>
  <si>
    <t>C32.1</t>
  </si>
  <si>
    <t>C32.2</t>
  </si>
  <si>
    <t>C32.3</t>
  </si>
  <si>
    <t>C32.8</t>
  </si>
  <si>
    <t>Malignant neoplasm of other specified sites of larynx</t>
  </si>
  <si>
    <t>C32.9</t>
  </si>
  <si>
    <t>Oral Cancers</t>
  </si>
  <si>
    <t>C00.0</t>
  </si>
  <si>
    <t>C00.1</t>
  </si>
  <si>
    <t>C00.3</t>
  </si>
  <si>
    <t>C00.4</t>
  </si>
  <si>
    <t>C00.5</t>
  </si>
  <si>
    <t>C00.6</t>
  </si>
  <si>
    <t>C00.8</t>
  </si>
  <si>
    <t>C00.2</t>
  </si>
  <si>
    <t>C00.9</t>
  </si>
  <si>
    <t>C02.0</t>
  </si>
  <si>
    <t>C02.1</t>
  </si>
  <si>
    <t>C02.2</t>
  </si>
  <si>
    <t>C02.3</t>
  </si>
  <si>
    <t>C02.8</t>
  </si>
  <si>
    <t>C02.4</t>
  </si>
  <si>
    <t>C02.9</t>
  </si>
  <si>
    <t>C03.0</t>
  </si>
  <si>
    <t>C03.1</t>
  </si>
  <si>
    <t>C03.9</t>
  </si>
  <si>
    <t>C04.0</t>
  </si>
  <si>
    <t>C04.1</t>
  </si>
  <si>
    <t>C04.8</t>
  </si>
  <si>
    <t>C04.9</t>
  </si>
  <si>
    <t>C09.9</t>
  </si>
  <si>
    <t>C09.8</t>
  </si>
  <si>
    <t>C09.0</t>
  </si>
  <si>
    <t>C09.1</t>
  </si>
  <si>
    <t>C10.0</t>
  </si>
  <si>
    <t>C10.1</t>
  </si>
  <si>
    <t>C10.8</t>
  </si>
  <si>
    <t>C10.2</t>
  </si>
  <si>
    <t>C10.3</t>
  </si>
  <si>
    <t>C10.4</t>
  </si>
  <si>
    <t>C10.9</t>
  </si>
  <si>
    <t>C14.0</t>
  </si>
  <si>
    <t>C14.2</t>
  </si>
  <si>
    <t>Malignant neoplasm of waldeyer's ring</t>
  </si>
  <si>
    <t>C14.8</t>
  </si>
  <si>
    <t>C06.0</t>
  </si>
  <si>
    <t>C06.1</t>
  </si>
  <si>
    <t>C05.0</t>
  </si>
  <si>
    <t>C05.1</t>
  </si>
  <si>
    <t>C05.2</t>
  </si>
  <si>
    <t>C05.9</t>
  </si>
  <si>
    <t>C05.8</t>
  </si>
  <si>
    <t>C06.2</t>
  </si>
  <si>
    <t>C06.89</t>
  </si>
  <si>
    <t>C06.80</t>
  </si>
  <si>
    <t>C06.9</t>
  </si>
  <si>
    <t>Speech and Language Deficits</t>
  </si>
  <si>
    <t>I69.928</t>
  </si>
  <si>
    <t>I69.920</t>
  </si>
  <si>
    <t>I69.921</t>
  </si>
  <si>
    <t>I69.922</t>
  </si>
  <si>
    <t>I69.923</t>
  </si>
  <si>
    <t xml:space="preserve">B20 </t>
  </si>
  <si>
    <t xml:space="preserve">Human immunodeficiency virus [HIV] disease </t>
  </si>
  <si>
    <t xml:space="preserve">T8630 </t>
  </si>
  <si>
    <t xml:space="preserve">Unspecified complication of heart-lung transplant </t>
  </si>
  <si>
    <t xml:space="preserve">T8631 </t>
  </si>
  <si>
    <t xml:space="preserve">Heart-lung transplant rejection </t>
  </si>
  <si>
    <t xml:space="preserve">T8632 </t>
  </si>
  <si>
    <t xml:space="preserve">Heart-lung transplant failure </t>
  </si>
  <si>
    <t xml:space="preserve">T8633 </t>
  </si>
  <si>
    <t xml:space="preserve">Heart-lung transplant infection </t>
  </si>
  <si>
    <t xml:space="preserve">T8639 </t>
  </si>
  <si>
    <t xml:space="preserve">Other complications of heart-lung transplant </t>
  </si>
  <si>
    <t xml:space="preserve">T86810 </t>
  </si>
  <si>
    <t xml:space="preserve">Lung transplant rejection </t>
  </si>
  <si>
    <t xml:space="preserve">T86811 </t>
  </si>
  <si>
    <t xml:space="preserve">Lung transplant failure </t>
  </si>
  <si>
    <t xml:space="preserve">T86812 </t>
  </si>
  <si>
    <t xml:space="preserve">Lung transplant infection </t>
  </si>
  <si>
    <t xml:space="preserve">T86818 </t>
  </si>
  <si>
    <t xml:space="preserve">Other complications of lung transplant </t>
  </si>
  <si>
    <t xml:space="preserve">T86819 </t>
  </si>
  <si>
    <t xml:space="preserve">Unspecified complication of lung transplant </t>
  </si>
  <si>
    <t xml:space="preserve">Z4824 </t>
  </si>
  <si>
    <t xml:space="preserve">Encounter for aftercare following lung transplant </t>
  </si>
  <si>
    <t xml:space="preserve">Z48280 </t>
  </si>
  <si>
    <t xml:space="preserve">Encounter for aftercare following heart-lung transplant </t>
  </si>
  <si>
    <t xml:space="preserve">Z942 </t>
  </si>
  <si>
    <t xml:space="preserve">Lung transplant status </t>
  </si>
  <si>
    <t xml:space="preserve">Z943 </t>
  </si>
  <si>
    <t xml:space="preserve">Heart and lungs transplant status </t>
  </si>
  <si>
    <t xml:space="preserve">D89810 </t>
  </si>
  <si>
    <t xml:space="preserve">Acute graft-versus-host disease </t>
  </si>
  <si>
    <t xml:space="preserve">D89811 </t>
  </si>
  <si>
    <t xml:space="preserve">Chronic graft-versus-host disease </t>
  </si>
  <si>
    <t xml:space="preserve">D89812 </t>
  </si>
  <si>
    <t xml:space="preserve">Acute on chronic graft-versus-host disease </t>
  </si>
  <si>
    <t xml:space="preserve">D89813 </t>
  </si>
  <si>
    <t xml:space="preserve">Graft-versus-host disease, unspecified </t>
  </si>
  <si>
    <t xml:space="preserve">T8600 </t>
  </si>
  <si>
    <t xml:space="preserve">Unspecified complication of bone marrow transplant </t>
  </si>
  <si>
    <t xml:space="preserve">T8601 </t>
  </si>
  <si>
    <t xml:space="preserve">Bone marrow transplant rejection </t>
  </si>
  <si>
    <t xml:space="preserve">T8602 </t>
  </si>
  <si>
    <t xml:space="preserve">Bone marrow transplant failure </t>
  </si>
  <si>
    <t xml:space="preserve">T8603 </t>
  </si>
  <si>
    <t xml:space="preserve">Bone marrow transplant infection </t>
  </si>
  <si>
    <t xml:space="preserve">T8609 </t>
  </si>
  <si>
    <t xml:space="preserve">Other complications of bone marrow transplant </t>
  </si>
  <si>
    <t xml:space="preserve">T8610 </t>
  </si>
  <si>
    <t xml:space="preserve">Unspecified complication of kidney transplant </t>
  </si>
  <si>
    <t xml:space="preserve">T8611 </t>
  </si>
  <si>
    <t xml:space="preserve">Kidney transplant rejection </t>
  </si>
  <si>
    <t xml:space="preserve">T8612 </t>
  </si>
  <si>
    <t xml:space="preserve">Kidney transplant failure </t>
  </si>
  <si>
    <t xml:space="preserve">T8613 </t>
  </si>
  <si>
    <t xml:space="preserve">Kidney transplant infection </t>
  </si>
  <si>
    <t xml:space="preserve">T8619 </t>
  </si>
  <si>
    <t xml:space="preserve">Other complication of kidney transplant </t>
  </si>
  <si>
    <t xml:space="preserve">T8620 </t>
  </si>
  <si>
    <t xml:space="preserve">Unspecified complication of heart transplant </t>
  </si>
  <si>
    <t xml:space="preserve">T8621 </t>
  </si>
  <si>
    <t xml:space="preserve">Heart transplant rejection </t>
  </si>
  <si>
    <t xml:space="preserve">T8622 </t>
  </si>
  <si>
    <t xml:space="preserve">Heart transplant failure </t>
  </si>
  <si>
    <t xml:space="preserve">T8623 </t>
  </si>
  <si>
    <t xml:space="preserve">Heart transplant infection </t>
  </si>
  <si>
    <t xml:space="preserve">T86290 </t>
  </si>
  <si>
    <t xml:space="preserve">Cardiac allograft vasculopathy </t>
  </si>
  <si>
    <t xml:space="preserve">T86298 </t>
  </si>
  <si>
    <t xml:space="preserve">Other complications of heart transplant </t>
  </si>
  <si>
    <t xml:space="preserve">T8640 </t>
  </si>
  <si>
    <t xml:space="preserve">Unspecified complication of liver transplant </t>
  </si>
  <si>
    <t xml:space="preserve">T8641 </t>
  </si>
  <si>
    <t xml:space="preserve">Liver transplant rejection </t>
  </si>
  <si>
    <t xml:space="preserve">T8642 </t>
  </si>
  <si>
    <t xml:space="preserve">Liver transplant failure </t>
  </si>
  <si>
    <t xml:space="preserve">T8643 </t>
  </si>
  <si>
    <t xml:space="preserve">Liver transplant infection </t>
  </si>
  <si>
    <t xml:space="preserve">T8649 </t>
  </si>
  <si>
    <t xml:space="preserve">Other complications of liver transplant </t>
  </si>
  <si>
    <t xml:space="preserve">T865 </t>
  </si>
  <si>
    <t xml:space="preserve">Complications of stem cell transplant </t>
  </si>
  <si>
    <t xml:space="preserve">T86850 </t>
  </si>
  <si>
    <t xml:space="preserve">Intestine transplant rejection </t>
  </si>
  <si>
    <t xml:space="preserve">T86851 </t>
  </si>
  <si>
    <t xml:space="preserve">Intestine transplant failure </t>
  </si>
  <si>
    <t xml:space="preserve">T86852 </t>
  </si>
  <si>
    <t xml:space="preserve">Intestine transplant infection </t>
  </si>
  <si>
    <t xml:space="preserve">T86858 </t>
  </si>
  <si>
    <t xml:space="preserve">Other complications of intestine transplant </t>
  </si>
  <si>
    <t xml:space="preserve">T86859 </t>
  </si>
  <si>
    <t xml:space="preserve">Unspecified complication of intestine transplant </t>
  </si>
  <si>
    <t xml:space="preserve">Z4821 </t>
  </si>
  <si>
    <t xml:space="preserve">Encounter for aftercare following heart transplant </t>
  </si>
  <si>
    <t xml:space="preserve">Z4822 </t>
  </si>
  <si>
    <t xml:space="preserve">Encounter for aftercare following kidney transplant </t>
  </si>
  <si>
    <t xml:space="preserve">Z4823 </t>
  </si>
  <si>
    <t xml:space="preserve">Encounter for aftercare following liver transplant </t>
  </si>
  <si>
    <t xml:space="preserve">Z48290 </t>
  </si>
  <si>
    <t xml:space="preserve">Encounter for aftercare following bone marrow transplant </t>
  </si>
  <si>
    <t xml:space="preserve">Z940 </t>
  </si>
  <si>
    <t xml:space="preserve">Kidney transplant status </t>
  </si>
  <si>
    <t xml:space="preserve">Z941 </t>
  </si>
  <si>
    <t xml:space="preserve">Heart transplant status </t>
  </si>
  <si>
    <t xml:space="preserve">Z944 </t>
  </si>
  <si>
    <t xml:space="preserve">Liver transplant status </t>
  </si>
  <si>
    <t xml:space="preserve">Z9481 </t>
  </si>
  <si>
    <t xml:space="preserve">Bone marrow transplant status </t>
  </si>
  <si>
    <t xml:space="preserve">Z9482 </t>
  </si>
  <si>
    <t xml:space="preserve">Intestine transplant status </t>
  </si>
  <si>
    <t xml:space="preserve">Z9483 </t>
  </si>
  <si>
    <t xml:space="preserve">Pancreas transplant status </t>
  </si>
  <si>
    <t xml:space="preserve">Z9484 </t>
  </si>
  <si>
    <t xml:space="preserve">Stem cells transplant status </t>
  </si>
  <si>
    <t xml:space="preserve">A072 </t>
  </si>
  <si>
    <t xml:space="preserve">Cryptosporidiosis </t>
  </si>
  <si>
    <t xml:space="preserve">A310 </t>
  </si>
  <si>
    <t xml:space="preserve">Pulmonary mycobacterial infection </t>
  </si>
  <si>
    <t xml:space="preserve">A312 </t>
  </si>
  <si>
    <t xml:space="preserve">Disseminated mycobacterium avium-intracellulare complex (DMAC) </t>
  </si>
  <si>
    <t xml:space="preserve">B250 </t>
  </si>
  <si>
    <t xml:space="preserve">Cytomegaloviral pneumonitis </t>
  </si>
  <si>
    <t xml:space="preserve">B251 </t>
  </si>
  <si>
    <t xml:space="preserve">Cytomegaloviral hepatitis </t>
  </si>
  <si>
    <t xml:space="preserve">B252 </t>
  </si>
  <si>
    <t xml:space="preserve">Cytomegaloviral pancreatitis </t>
  </si>
  <si>
    <t xml:space="preserve">B258 </t>
  </si>
  <si>
    <t xml:space="preserve">Other cytomegaloviral diseases </t>
  </si>
  <si>
    <t xml:space="preserve">B259 </t>
  </si>
  <si>
    <t xml:space="preserve">Cytomegaloviral disease, unspecified </t>
  </si>
  <si>
    <t xml:space="preserve">B371 </t>
  </si>
  <si>
    <t xml:space="preserve">Pulmonary candidiasis </t>
  </si>
  <si>
    <t xml:space="preserve">B377 </t>
  </si>
  <si>
    <t xml:space="preserve">Candidal sepsis </t>
  </si>
  <si>
    <t xml:space="preserve">B3781 </t>
  </si>
  <si>
    <t xml:space="preserve">Candidal esophagitis </t>
  </si>
  <si>
    <t xml:space="preserve">B440 </t>
  </si>
  <si>
    <t xml:space="preserve">Invasive pulmonary aspergillosis </t>
  </si>
  <si>
    <t xml:space="preserve">B441 </t>
  </si>
  <si>
    <t xml:space="preserve">Other pulmonary aspergillosis </t>
  </si>
  <si>
    <t xml:space="preserve">B442 </t>
  </si>
  <si>
    <t xml:space="preserve">Tonsillar aspergillosis </t>
  </si>
  <si>
    <t xml:space="preserve">B447 </t>
  </si>
  <si>
    <t xml:space="preserve">Disseminated aspergillosis </t>
  </si>
  <si>
    <t xml:space="preserve">B4489 </t>
  </si>
  <si>
    <t xml:space="preserve">Other forms of aspergillosis </t>
  </si>
  <si>
    <t xml:space="preserve">B449 </t>
  </si>
  <si>
    <t xml:space="preserve">Aspergillosis, unspecified </t>
  </si>
  <si>
    <t xml:space="preserve">B450 </t>
  </si>
  <si>
    <t xml:space="preserve">Pulmonary cryptococcosis </t>
  </si>
  <si>
    <t xml:space="preserve">B451 </t>
  </si>
  <si>
    <t xml:space="preserve">Cerebral cryptococcosis </t>
  </si>
  <si>
    <t xml:space="preserve">B452 </t>
  </si>
  <si>
    <t xml:space="preserve">Cutaneous cryptococcosis </t>
  </si>
  <si>
    <t xml:space="preserve">B453 </t>
  </si>
  <si>
    <t xml:space="preserve">Osseous cryptococcosis </t>
  </si>
  <si>
    <t xml:space="preserve">B457 </t>
  </si>
  <si>
    <t xml:space="preserve">Disseminated cryptococcosis </t>
  </si>
  <si>
    <t xml:space="preserve">B458 </t>
  </si>
  <si>
    <t xml:space="preserve">Other forms of cryptococcosis </t>
  </si>
  <si>
    <t xml:space="preserve">B459 </t>
  </si>
  <si>
    <t xml:space="preserve">Cryptococcosis, unspecified </t>
  </si>
  <si>
    <t xml:space="preserve">B460 </t>
  </si>
  <si>
    <t xml:space="preserve">Pulmonary mucormycosis </t>
  </si>
  <si>
    <t xml:space="preserve">B461 </t>
  </si>
  <si>
    <t xml:space="preserve">Rhinocerebral mucormycosis </t>
  </si>
  <si>
    <t xml:space="preserve">B462 </t>
  </si>
  <si>
    <t xml:space="preserve">Gastrointestinal mucormycosis </t>
  </si>
  <si>
    <t xml:space="preserve">B463 </t>
  </si>
  <si>
    <t xml:space="preserve">Cutaneous mucormycosis </t>
  </si>
  <si>
    <t xml:space="preserve">B464 </t>
  </si>
  <si>
    <t xml:space="preserve">Disseminated mucormycosis </t>
  </si>
  <si>
    <t xml:space="preserve">B465 </t>
  </si>
  <si>
    <t xml:space="preserve">Mucormycosis, unspecified </t>
  </si>
  <si>
    <t xml:space="preserve">B468 </t>
  </si>
  <si>
    <t xml:space="preserve">Other zygomycoses </t>
  </si>
  <si>
    <t xml:space="preserve">B469 </t>
  </si>
  <si>
    <t xml:space="preserve">Zygomycosis, unspecified </t>
  </si>
  <si>
    <t xml:space="preserve">B484 </t>
  </si>
  <si>
    <t xml:space="preserve">Penicillosis </t>
  </si>
  <si>
    <t xml:space="preserve">B488 </t>
  </si>
  <si>
    <t xml:space="preserve">Other specified mycoses </t>
  </si>
  <si>
    <t xml:space="preserve">B582 </t>
  </si>
  <si>
    <t xml:space="preserve">Toxoplasma meningoencephalitis </t>
  </si>
  <si>
    <t xml:space="preserve">B583 </t>
  </si>
  <si>
    <t xml:space="preserve">Pulmonary toxoplasmosis </t>
  </si>
  <si>
    <t xml:space="preserve">B59 </t>
  </si>
  <si>
    <t xml:space="preserve">Pneumocystosis </t>
  </si>
  <si>
    <t xml:space="preserve">A0104 </t>
  </si>
  <si>
    <t xml:space="preserve">Typhoid arthritis </t>
  </si>
  <si>
    <t xml:space="preserve">A0105 </t>
  </si>
  <si>
    <t xml:space="preserve">Typhoid osteomyelitis </t>
  </si>
  <si>
    <t xml:space="preserve">A0223 </t>
  </si>
  <si>
    <t xml:space="preserve">Salmonella arthritis </t>
  </si>
  <si>
    <t xml:space="preserve">A0224 </t>
  </si>
  <si>
    <t xml:space="preserve">Salmonella osteomyelitis </t>
  </si>
  <si>
    <t xml:space="preserve">A3983 </t>
  </si>
  <si>
    <t xml:space="preserve">Meningococcal arthritis </t>
  </si>
  <si>
    <t xml:space="preserve">A3984 </t>
  </si>
  <si>
    <t xml:space="preserve">Postmeningococcal arthritis </t>
  </si>
  <si>
    <t xml:space="preserve">A5055 </t>
  </si>
  <si>
    <t xml:space="preserve">Late congenital syphilitic arthropathy </t>
  </si>
  <si>
    <t xml:space="preserve">A5440 </t>
  </si>
  <si>
    <t xml:space="preserve">Gonococcal infection of musculoskeletal system, unspecified </t>
  </si>
  <si>
    <t xml:space="preserve">A5441 </t>
  </si>
  <si>
    <t xml:space="preserve">Gonococcal spondylopathy </t>
  </si>
  <si>
    <t xml:space="preserve">A5442 </t>
  </si>
  <si>
    <t xml:space="preserve">Gonococcal arthritis </t>
  </si>
  <si>
    <t xml:space="preserve">A5443 </t>
  </si>
  <si>
    <t xml:space="preserve">Gonococcal osteomyelitis </t>
  </si>
  <si>
    <t xml:space="preserve">A5449 </t>
  </si>
  <si>
    <t xml:space="preserve">Gonococcal infection of other musculoskeletal tissue </t>
  </si>
  <si>
    <t xml:space="preserve">A666 </t>
  </si>
  <si>
    <t xml:space="preserve">Bone and joint lesions of yaws </t>
  </si>
  <si>
    <t xml:space="preserve">A6923 </t>
  </si>
  <si>
    <t xml:space="preserve">Arthritis due to Lyme disease </t>
  </si>
  <si>
    <t xml:space="preserve">B0682 </t>
  </si>
  <si>
    <t xml:space="preserve">Rubella arthritis </t>
  </si>
  <si>
    <t xml:space="preserve">B2685 </t>
  </si>
  <si>
    <t xml:space="preserve">Mumps arthritis </t>
  </si>
  <si>
    <t xml:space="preserve">B4282 </t>
  </si>
  <si>
    <t xml:space="preserve">Sporotrichosis arthritis </t>
  </si>
  <si>
    <t xml:space="preserve">M0000 </t>
  </si>
  <si>
    <t xml:space="preserve">Staphylococcal arthritis, unspecified joint </t>
  </si>
  <si>
    <t xml:space="preserve">M00011 </t>
  </si>
  <si>
    <t xml:space="preserve">Staphylococcal arthritis, right shoulder </t>
  </si>
  <si>
    <t xml:space="preserve">M00012 </t>
  </si>
  <si>
    <t xml:space="preserve">Staphylococcal arthritis, left shoulder </t>
  </si>
  <si>
    <t xml:space="preserve">M00019 </t>
  </si>
  <si>
    <t xml:space="preserve">Staphylococcal arthritis, unspecified shoulder </t>
  </si>
  <si>
    <t xml:space="preserve">M00021 </t>
  </si>
  <si>
    <t xml:space="preserve">Staphylococcal arthritis, right elbow </t>
  </si>
  <si>
    <t xml:space="preserve">M00022 </t>
  </si>
  <si>
    <t xml:space="preserve">Staphylococcal arthritis, left elbow </t>
  </si>
  <si>
    <t xml:space="preserve">M00029 </t>
  </si>
  <si>
    <t xml:space="preserve">Staphylococcal arthritis, unspecified elbow </t>
  </si>
  <si>
    <t xml:space="preserve">M00031 </t>
  </si>
  <si>
    <t xml:space="preserve">Staphylococcal arthritis, right wrist </t>
  </si>
  <si>
    <t xml:space="preserve">M00032 </t>
  </si>
  <si>
    <t xml:space="preserve">Staphylococcal arthritis, left wrist </t>
  </si>
  <si>
    <t xml:space="preserve">M00039 </t>
  </si>
  <si>
    <t xml:space="preserve">Staphylococcal arthritis, unspecified wrist </t>
  </si>
  <si>
    <t xml:space="preserve">M00041 </t>
  </si>
  <si>
    <t xml:space="preserve">Staphylococcal arthritis, right hand </t>
  </si>
  <si>
    <t xml:space="preserve">M00042 </t>
  </si>
  <si>
    <t xml:space="preserve">Staphylococcal arthritis, left hand </t>
  </si>
  <si>
    <t xml:space="preserve">M00049 </t>
  </si>
  <si>
    <t xml:space="preserve">Staphylococcal arthritis, unspecified hand </t>
  </si>
  <si>
    <t xml:space="preserve">M00051 </t>
  </si>
  <si>
    <t xml:space="preserve">Staphylococcal arthritis, right hip </t>
  </si>
  <si>
    <t xml:space="preserve">M00052 </t>
  </si>
  <si>
    <t xml:space="preserve">Staphylococcal arthritis, left hip </t>
  </si>
  <si>
    <t xml:space="preserve">M00059 </t>
  </si>
  <si>
    <t xml:space="preserve">Staphylococcal arthritis, unspecified hip </t>
  </si>
  <si>
    <t xml:space="preserve">M00061 </t>
  </si>
  <si>
    <t xml:space="preserve">Staphylococcal arthritis, right knee </t>
  </si>
  <si>
    <t xml:space="preserve">M00062 </t>
  </si>
  <si>
    <t xml:space="preserve">Staphylococcal arthritis, left knee </t>
  </si>
  <si>
    <t xml:space="preserve">M00069 </t>
  </si>
  <si>
    <t xml:space="preserve">Staphylococcal arthritis, unspecified knee </t>
  </si>
  <si>
    <t xml:space="preserve">M00071 </t>
  </si>
  <si>
    <t xml:space="preserve">Staphylococcal arthritis, right ankle and foot </t>
  </si>
  <si>
    <t xml:space="preserve">M00072 </t>
  </si>
  <si>
    <t xml:space="preserve">Staphylococcal arthritis, left ankle and foot </t>
  </si>
  <si>
    <t xml:space="preserve">M00079 </t>
  </si>
  <si>
    <t xml:space="preserve">Staphylococcal arthritis, unspecified ankle and foot </t>
  </si>
  <si>
    <t xml:space="preserve">M0008 </t>
  </si>
  <si>
    <t xml:space="preserve">Staphylococcal arthritis, vertebrae </t>
  </si>
  <si>
    <t xml:space="preserve">M0009 </t>
  </si>
  <si>
    <t xml:space="preserve">Staphylococcal polyarthritis </t>
  </si>
  <si>
    <t xml:space="preserve">M0010 </t>
  </si>
  <si>
    <t xml:space="preserve">Pneumococcal arthritis, unspecified joint </t>
  </si>
  <si>
    <t xml:space="preserve">M00111 </t>
  </si>
  <si>
    <t xml:space="preserve">Pneumococcal arthritis, right shoulder </t>
  </si>
  <si>
    <t xml:space="preserve">M00112 </t>
  </si>
  <si>
    <t xml:space="preserve">Pneumococcal arthritis, left shoulder </t>
  </si>
  <si>
    <t xml:space="preserve">M00119 </t>
  </si>
  <si>
    <t xml:space="preserve">Pneumococcal arthritis, unspecified shoulder </t>
  </si>
  <si>
    <t xml:space="preserve">M00121 </t>
  </si>
  <si>
    <t xml:space="preserve">Pneumococcal arthritis, right elbow </t>
  </si>
  <si>
    <t xml:space="preserve">M00122 </t>
  </si>
  <si>
    <t xml:space="preserve">Pneumococcal arthritis, left elbow </t>
  </si>
  <si>
    <t xml:space="preserve">M00129 </t>
  </si>
  <si>
    <t xml:space="preserve">Pneumococcal arthritis, unspecified elbow </t>
  </si>
  <si>
    <t xml:space="preserve">M00131 </t>
  </si>
  <si>
    <t xml:space="preserve">Pneumococcal arthritis, right wrist </t>
  </si>
  <si>
    <t xml:space="preserve">M00132 </t>
  </si>
  <si>
    <t xml:space="preserve">Pneumococcal arthritis, left wrist </t>
  </si>
  <si>
    <t xml:space="preserve">M00139 </t>
  </si>
  <si>
    <t xml:space="preserve">Pneumococcal arthritis, unspecified wrist </t>
  </si>
  <si>
    <t xml:space="preserve">M00141 </t>
  </si>
  <si>
    <t xml:space="preserve">Pneumococcal arthritis, right hand </t>
  </si>
  <si>
    <t xml:space="preserve">M00142 </t>
  </si>
  <si>
    <t xml:space="preserve">Pneumococcal arthritis, left hand </t>
  </si>
  <si>
    <t xml:space="preserve">M00149 </t>
  </si>
  <si>
    <t xml:space="preserve">Pneumococcal arthritis, unspecified hand </t>
  </si>
  <si>
    <t xml:space="preserve">M00151 </t>
  </si>
  <si>
    <t xml:space="preserve">Pneumococcal arthritis, right hip </t>
  </si>
  <si>
    <t xml:space="preserve">M00152 </t>
  </si>
  <si>
    <t xml:space="preserve">Pneumococcal arthritis, left hip </t>
  </si>
  <si>
    <t xml:space="preserve">M00159 </t>
  </si>
  <si>
    <t xml:space="preserve">Pneumococcal arthritis, unspecified hip </t>
  </si>
  <si>
    <t xml:space="preserve">M00161 </t>
  </si>
  <si>
    <t xml:space="preserve">Pneumococcal arthritis, right knee </t>
  </si>
  <si>
    <t xml:space="preserve">M00162 </t>
  </si>
  <si>
    <t xml:space="preserve">Pneumococcal arthritis, left knee </t>
  </si>
  <si>
    <t xml:space="preserve">M00169 </t>
  </si>
  <si>
    <t xml:space="preserve">Pneumococcal arthritis, unspecified knee </t>
  </si>
  <si>
    <t xml:space="preserve">M00171 </t>
  </si>
  <si>
    <t xml:space="preserve">Pneumococcal arthritis, right ankle and foot </t>
  </si>
  <si>
    <t xml:space="preserve">M00172 </t>
  </si>
  <si>
    <t xml:space="preserve">Pneumococcal arthritis, left ankle and foot </t>
  </si>
  <si>
    <t xml:space="preserve">M00179 </t>
  </si>
  <si>
    <t xml:space="preserve">Pneumococcal arthritis, unspecified ankle and foot </t>
  </si>
  <si>
    <t xml:space="preserve">M0018 </t>
  </si>
  <si>
    <t xml:space="preserve">Pneumococcal arthritis, vertebrae </t>
  </si>
  <si>
    <t xml:space="preserve">M0019 </t>
  </si>
  <si>
    <t xml:space="preserve">Pneumococcal polyarthritis </t>
  </si>
  <si>
    <t xml:space="preserve">M0020 </t>
  </si>
  <si>
    <t xml:space="preserve">Other streptococcal arthritis, unspecified joint </t>
  </si>
  <si>
    <t xml:space="preserve">M00211 </t>
  </si>
  <si>
    <t xml:space="preserve">Other streptococcal arthritis, right shoulder </t>
  </si>
  <si>
    <t xml:space="preserve">M00212 </t>
  </si>
  <si>
    <t xml:space="preserve">Other streptococcal arthritis, left shoulder </t>
  </si>
  <si>
    <t xml:space="preserve">M00219 </t>
  </si>
  <si>
    <t xml:space="preserve">Other streptococcal arthritis, unspecified shoulder </t>
  </si>
  <si>
    <t xml:space="preserve">M00221 </t>
  </si>
  <si>
    <t xml:space="preserve">Other streptococcal arthritis, right elbow </t>
  </si>
  <si>
    <t xml:space="preserve">M00222 </t>
  </si>
  <si>
    <t xml:space="preserve">Other streptococcal arthritis, left elbow </t>
  </si>
  <si>
    <t xml:space="preserve">M00229 </t>
  </si>
  <si>
    <t xml:space="preserve">Other streptococcal arthritis, unspecified elbow </t>
  </si>
  <si>
    <t xml:space="preserve">M00231 </t>
  </si>
  <si>
    <t xml:space="preserve">Other streptococcal arthritis, right wrist </t>
  </si>
  <si>
    <t xml:space="preserve">M00232 </t>
  </si>
  <si>
    <t xml:space="preserve">Other streptococcal arthritis, left wrist </t>
  </si>
  <si>
    <t xml:space="preserve">M00239 </t>
  </si>
  <si>
    <t xml:space="preserve">Other streptococcal arthritis, unspecified wrist </t>
  </si>
  <si>
    <t xml:space="preserve">M00241 </t>
  </si>
  <si>
    <t xml:space="preserve">Other streptococcal arthritis, right hand </t>
  </si>
  <si>
    <t xml:space="preserve">M00242 </t>
  </si>
  <si>
    <t xml:space="preserve">Other streptococcal arthritis, left hand </t>
  </si>
  <si>
    <t xml:space="preserve">M00249 </t>
  </si>
  <si>
    <t xml:space="preserve">Other streptococcal arthritis, unspecified hand </t>
  </si>
  <si>
    <t xml:space="preserve">M00251 </t>
  </si>
  <si>
    <t xml:space="preserve">Other streptococcal arthritis, right hip </t>
  </si>
  <si>
    <t xml:space="preserve">M00252 </t>
  </si>
  <si>
    <t xml:space="preserve">Other streptococcal arthritis, left hip </t>
  </si>
  <si>
    <t xml:space="preserve">M00259 </t>
  </si>
  <si>
    <t xml:space="preserve">Other streptococcal arthritis, unspecified hip </t>
  </si>
  <si>
    <t xml:space="preserve">M00261 </t>
  </si>
  <si>
    <t xml:space="preserve">Other streptococcal arthritis, right knee </t>
  </si>
  <si>
    <t xml:space="preserve">M00262 </t>
  </si>
  <si>
    <t xml:space="preserve">Other streptococcal arthritis, left knee </t>
  </si>
  <si>
    <t xml:space="preserve">M00269 </t>
  </si>
  <si>
    <t xml:space="preserve">Other streptococcal arthritis, unspecified knee </t>
  </si>
  <si>
    <t xml:space="preserve">M00271 </t>
  </si>
  <si>
    <t xml:space="preserve">Other streptococcal arthritis, right ankle and foot </t>
  </si>
  <si>
    <t xml:space="preserve">M00272 </t>
  </si>
  <si>
    <t xml:space="preserve">Other streptococcal arthritis, left ankle and foot </t>
  </si>
  <si>
    <t xml:space="preserve">M00279 </t>
  </si>
  <si>
    <t xml:space="preserve">Other streptococcal arthritis, unspecified ankle and foot </t>
  </si>
  <si>
    <t xml:space="preserve">M0028 </t>
  </si>
  <si>
    <t xml:space="preserve">Other streptococcal arthritis, vertebrae </t>
  </si>
  <si>
    <t xml:space="preserve">M0029 </t>
  </si>
  <si>
    <t xml:space="preserve">Other streptococcal polyarthritis </t>
  </si>
  <si>
    <t xml:space="preserve">M0080 </t>
  </si>
  <si>
    <t xml:space="preserve">Arthritis due to other bacteria, unspecified joint </t>
  </si>
  <si>
    <t xml:space="preserve">M00811 </t>
  </si>
  <si>
    <t xml:space="preserve">Arthritis due to other bacteria, right shoulder </t>
  </si>
  <si>
    <t xml:space="preserve">M00812 </t>
  </si>
  <si>
    <t xml:space="preserve">Arthritis due to other bacteria, left shoulder </t>
  </si>
  <si>
    <t xml:space="preserve">M00819 </t>
  </si>
  <si>
    <t xml:space="preserve">Arthritis due to other bacteria, unspecified shoulder </t>
  </si>
  <si>
    <t xml:space="preserve">M00821 </t>
  </si>
  <si>
    <t xml:space="preserve">Arthritis due to other bacteria, right elbow </t>
  </si>
  <si>
    <t xml:space="preserve">M00822 </t>
  </si>
  <si>
    <t xml:space="preserve">Arthritis due to other bacteria, left elbow </t>
  </si>
  <si>
    <t xml:space="preserve">M00829 </t>
  </si>
  <si>
    <t xml:space="preserve">Arthritis due to other bacteria, unspecified elbow </t>
  </si>
  <si>
    <t xml:space="preserve">M00831 </t>
  </si>
  <si>
    <t xml:space="preserve">Arthritis due to other bacteria, right wrist </t>
  </si>
  <si>
    <t xml:space="preserve">M00832 </t>
  </si>
  <si>
    <t xml:space="preserve">Arthritis due to other bacteria, left wrist </t>
  </si>
  <si>
    <t xml:space="preserve">M00839 </t>
  </si>
  <si>
    <t xml:space="preserve">Arthritis due to other bacteria, unspecified wrist </t>
  </si>
  <si>
    <t xml:space="preserve">M00841 </t>
  </si>
  <si>
    <t xml:space="preserve">Arthritis due to other bacteria, right hand </t>
  </si>
  <si>
    <t xml:space="preserve">M00842 </t>
  </si>
  <si>
    <t xml:space="preserve">Arthritis due to other bacteria, left hand </t>
  </si>
  <si>
    <t xml:space="preserve">M00849 </t>
  </si>
  <si>
    <t xml:space="preserve">Arthritis due to other bacteria, unspecified hand </t>
  </si>
  <si>
    <t xml:space="preserve">M00851 </t>
  </si>
  <si>
    <t xml:space="preserve">Arthritis due to other bacteria, right hip </t>
  </si>
  <si>
    <t xml:space="preserve">M00852 </t>
  </si>
  <si>
    <t xml:space="preserve">Arthritis due to other bacteria, left hip </t>
  </si>
  <si>
    <t xml:space="preserve">M00859 </t>
  </si>
  <si>
    <t xml:space="preserve">Arthritis due to other bacteria, unspecified hip </t>
  </si>
  <si>
    <t xml:space="preserve">M00861 </t>
  </si>
  <si>
    <t xml:space="preserve">Arthritis due to other bacteria, right knee </t>
  </si>
  <si>
    <t xml:space="preserve">M00862 </t>
  </si>
  <si>
    <t xml:space="preserve">Arthritis due to other bacteria, left knee </t>
  </si>
  <si>
    <t xml:space="preserve">M00869 </t>
  </si>
  <si>
    <t xml:space="preserve">Arthritis due to other bacteria, unspecified knee </t>
  </si>
  <si>
    <t xml:space="preserve">M00871 </t>
  </si>
  <si>
    <t xml:space="preserve">Arthritis due to other bacteria, right ankle and foot </t>
  </si>
  <si>
    <t xml:space="preserve">M00872 </t>
  </si>
  <si>
    <t xml:space="preserve">Arthritis due to other bacteria, left ankle and foot </t>
  </si>
  <si>
    <t xml:space="preserve">M00879 </t>
  </si>
  <si>
    <t xml:space="preserve">Arthritis due to other bacteria, unspecified ankle and foot </t>
  </si>
  <si>
    <t xml:space="preserve">M0088 </t>
  </si>
  <si>
    <t xml:space="preserve">Arthritis due to other bacteria, vertebrae </t>
  </si>
  <si>
    <t xml:space="preserve">M0089 </t>
  </si>
  <si>
    <t xml:space="preserve">Polyarthritis due to other bacteria </t>
  </si>
  <si>
    <t xml:space="preserve">M009 </t>
  </si>
  <si>
    <t xml:space="preserve">Pyogenic arthritis, unspecified </t>
  </si>
  <si>
    <t xml:space="preserve">M01X0 </t>
  </si>
  <si>
    <t xml:space="preserve">Direct infection of unspecified joint in infectious and parasitic diseases classified elsewhere </t>
  </si>
  <si>
    <t xml:space="preserve">M01X11 </t>
  </si>
  <si>
    <t xml:space="preserve">Direct infection of right shoulder in infectious and parasitic diseases classified elsewhere </t>
  </si>
  <si>
    <t xml:space="preserve">M01X12 </t>
  </si>
  <si>
    <t xml:space="preserve">Direct infection of left shoulder in infectious and parasitic diseases classified elsewhere </t>
  </si>
  <si>
    <t xml:space="preserve">M01X19 </t>
  </si>
  <si>
    <t xml:space="preserve">Direct infection of unspecified shoulder in infectious and parasitic diseases classified elsewhere </t>
  </si>
  <si>
    <t xml:space="preserve">M01X21 </t>
  </si>
  <si>
    <t xml:space="preserve">Direct infection of right elbow in infectious and parasitic diseases classified elsewhere </t>
  </si>
  <si>
    <t xml:space="preserve">M01X22 </t>
  </si>
  <si>
    <t xml:space="preserve">Direct infection of left elbow in infectious and parasitic diseases classified elsewhere </t>
  </si>
  <si>
    <t xml:space="preserve">M01X29 </t>
  </si>
  <si>
    <t xml:space="preserve">Direct infection of unspecified elbow in infectious and parasitic diseases classified elsewhere </t>
  </si>
  <si>
    <t xml:space="preserve">M01X31 </t>
  </si>
  <si>
    <t xml:space="preserve">Direct infection of right wrist in infectious and parasitic diseases classified elsewhere </t>
  </si>
  <si>
    <t xml:space="preserve">M01X32 </t>
  </si>
  <si>
    <t xml:space="preserve">Direct infection of left wrist in infectious and parasitic diseases classified elsewhere </t>
  </si>
  <si>
    <t xml:space="preserve">M01X39 </t>
  </si>
  <si>
    <t xml:space="preserve">Direct infection of unspecified wrist in infectious and parasitic diseases classified elsewhere </t>
  </si>
  <si>
    <t xml:space="preserve">M01X41 </t>
  </si>
  <si>
    <t xml:space="preserve">Direct infection of right hand in infectious and parasitic diseases classified elsewhere </t>
  </si>
  <si>
    <t xml:space="preserve">M01X42 </t>
  </si>
  <si>
    <t xml:space="preserve">Direct infection of left hand in infectious and parasitic diseases classified elsewhere </t>
  </si>
  <si>
    <t xml:space="preserve">M01X49 </t>
  </si>
  <si>
    <t xml:space="preserve">Direct infection of unspecified hand in infectious and parasitic diseases classified elsewhere </t>
  </si>
  <si>
    <t xml:space="preserve">M01X51 </t>
  </si>
  <si>
    <t xml:space="preserve">Direct infection of right hip in infectious and parasitic diseases classified elsewhere </t>
  </si>
  <si>
    <t xml:space="preserve">M01X52 </t>
  </si>
  <si>
    <t xml:space="preserve">Direct infection of left hip in infectious and parasitic diseases classified elsewhere </t>
  </si>
  <si>
    <t xml:space="preserve">M01X59 </t>
  </si>
  <si>
    <t xml:space="preserve">Direct infection of unspecified hip in infectious and parasitic diseases classified elsewhere </t>
  </si>
  <si>
    <t xml:space="preserve">M01X61 </t>
  </si>
  <si>
    <t xml:space="preserve">Direct infection of right knee in infectious and parasitic diseases classified elsewhere </t>
  </si>
  <si>
    <t xml:space="preserve">M01X62 </t>
  </si>
  <si>
    <t xml:space="preserve">Direct infection of left knee in infectious and parasitic diseases classified elsewhere </t>
  </si>
  <si>
    <t xml:space="preserve">M01X69 </t>
  </si>
  <si>
    <t xml:space="preserve">Direct infection of unspecified knee in infectious and parasitic diseases classified elsewhere </t>
  </si>
  <si>
    <t xml:space="preserve">M01X71 </t>
  </si>
  <si>
    <t xml:space="preserve">Direct infection of right ankle and foot in infectious and parasitic diseases classified elsewhere </t>
  </si>
  <si>
    <t xml:space="preserve">M01X72 </t>
  </si>
  <si>
    <t xml:space="preserve">Direct infection of left ankle and foot in infectious and parasitic diseases classified elsewhere </t>
  </si>
  <si>
    <t xml:space="preserve">M01X79 </t>
  </si>
  <si>
    <t xml:space="preserve">Direct infection of unspecified ankle and foot in infectious and parasitic diseases classified elsewhere </t>
  </si>
  <si>
    <t xml:space="preserve">M01X8 </t>
  </si>
  <si>
    <t xml:space="preserve">Direct infection of vertebrae in infectious and parasitic diseases classified elsewhere </t>
  </si>
  <si>
    <t xml:space="preserve">M01X9 </t>
  </si>
  <si>
    <t xml:space="preserve">Direct infection of multiple joints in infectious and parasitic diseases classified elsewhere </t>
  </si>
  <si>
    <t xml:space="preserve">M0210 </t>
  </si>
  <si>
    <t xml:space="preserve">Postdysenteric arthropathy, unspecified site </t>
  </si>
  <si>
    <t xml:space="preserve">M02111 </t>
  </si>
  <si>
    <t xml:space="preserve">Postdysenteric arthropathy, right shoulder </t>
  </si>
  <si>
    <t xml:space="preserve">M02112 </t>
  </si>
  <si>
    <t xml:space="preserve">Postdysenteric arthropathy, left shoulder </t>
  </si>
  <si>
    <t xml:space="preserve">M02119 </t>
  </si>
  <si>
    <t xml:space="preserve">Postdysenteric arthropathy, unspecified shoulder </t>
  </si>
  <si>
    <t xml:space="preserve">M02121 </t>
  </si>
  <si>
    <t xml:space="preserve">Postdysenteric arthropathy, right elbow </t>
  </si>
  <si>
    <t xml:space="preserve">M02122 </t>
  </si>
  <si>
    <t xml:space="preserve">Postdysenteric arthropathy, left elbow </t>
  </si>
  <si>
    <t xml:space="preserve">M02129 </t>
  </si>
  <si>
    <t xml:space="preserve">Postdysenteric arthropathy, unspecified elbow </t>
  </si>
  <si>
    <t xml:space="preserve">M02131 </t>
  </si>
  <si>
    <t xml:space="preserve">Postdysenteric arthropathy, right wrist </t>
  </si>
  <si>
    <t xml:space="preserve">M02132 </t>
  </si>
  <si>
    <t xml:space="preserve">Postdysenteric arthropathy, left wrist </t>
  </si>
  <si>
    <t xml:space="preserve">M02139 </t>
  </si>
  <si>
    <t xml:space="preserve">Postdysenteric arthropathy, unspecified wrist </t>
  </si>
  <si>
    <t xml:space="preserve">M02141 </t>
  </si>
  <si>
    <t xml:space="preserve">Postdysenteric arthropathy, right hand </t>
  </si>
  <si>
    <t xml:space="preserve">M02142 </t>
  </si>
  <si>
    <t xml:space="preserve">Postdysenteric arthropathy, left hand </t>
  </si>
  <si>
    <t xml:space="preserve">M02149 </t>
  </si>
  <si>
    <t xml:space="preserve">Postdysenteric arthropathy, unspecified hand </t>
  </si>
  <si>
    <t xml:space="preserve">M02151 </t>
  </si>
  <si>
    <t xml:space="preserve">Postdysenteric arthropathy, right hip </t>
  </si>
  <si>
    <t xml:space="preserve">M02152 </t>
  </si>
  <si>
    <t xml:space="preserve">Postdysenteric arthropathy, left hip </t>
  </si>
  <si>
    <t xml:space="preserve">M02159 </t>
  </si>
  <si>
    <t xml:space="preserve">Postdysenteric arthropathy, unspecified hip </t>
  </si>
  <si>
    <t xml:space="preserve">M02161 </t>
  </si>
  <si>
    <t xml:space="preserve">Postdysenteric arthropathy, right knee </t>
  </si>
  <si>
    <t xml:space="preserve">M02162 </t>
  </si>
  <si>
    <t xml:space="preserve">Postdysenteric arthropathy, left knee </t>
  </si>
  <si>
    <t xml:space="preserve">M02169 </t>
  </si>
  <si>
    <t xml:space="preserve">Postdysenteric arthropathy, unspecified knee </t>
  </si>
  <si>
    <t xml:space="preserve">M02171 </t>
  </si>
  <si>
    <t xml:space="preserve">Postdysenteric arthropathy, right ankle and foot </t>
  </si>
  <si>
    <t xml:space="preserve">M02172 </t>
  </si>
  <si>
    <t xml:space="preserve">Postdysenteric arthropathy, left ankle and foot </t>
  </si>
  <si>
    <t xml:space="preserve">M02179 </t>
  </si>
  <si>
    <t xml:space="preserve">Postdysenteric arthropathy, unspecified ankle and foot </t>
  </si>
  <si>
    <t xml:space="preserve">M0218 </t>
  </si>
  <si>
    <t xml:space="preserve">Postdysenteric arthropathy, vertebrae </t>
  </si>
  <si>
    <t xml:space="preserve">M0219 </t>
  </si>
  <si>
    <t xml:space="preserve">Postdysenteric arthropathy, multiple sites </t>
  </si>
  <si>
    <t xml:space="preserve">M0280 </t>
  </si>
  <si>
    <t xml:space="preserve">Other reactive arthropathies, unspecified site </t>
  </si>
  <si>
    <t xml:space="preserve">M02811 </t>
  </si>
  <si>
    <t xml:space="preserve">Other reactive arthropathies, right shoulder </t>
  </si>
  <si>
    <t xml:space="preserve">M02812 </t>
  </si>
  <si>
    <t xml:space="preserve">Other reactive arthropathies, left shoulder </t>
  </si>
  <si>
    <t xml:space="preserve">M02819 </t>
  </si>
  <si>
    <t xml:space="preserve">Other reactive arthropathies, unspecified shoulder </t>
  </si>
  <si>
    <t xml:space="preserve">M02821 </t>
  </si>
  <si>
    <t xml:space="preserve">Other reactive arthropathies, right elbow </t>
  </si>
  <si>
    <t xml:space="preserve">M02822 </t>
  </si>
  <si>
    <t xml:space="preserve">Other reactive arthropathies, left elbow </t>
  </si>
  <si>
    <t xml:space="preserve">M02829 </t>
  </si>
  <si>
    <t xml:space="preserve">Other reactive arthropathies, unspecified elbow </t>
  </si>
  <si>
    <t xml:space="preserve">M02831 </t>
  </si>
  <si>
    <t xml:space="preserve">Other reactive arthropathies, right wrist </t>
  </si>
  <si>
    <t xml:space="preserve">M02832 </t>
  </si>
  <si>
    <t xml:space="preserve">Other reactive arthropathies, left wrist </t>
  </si>
  <si>
    <t xml:space="preserve">M02839 </t>
  </si>
  <si>
    <t xml:space="preserve">Other reactive arthropathies, unspecified wrist </t>
  </si>
  <si>
    <t xml:space="preserve">M02841 </t>
  </si>
  <si>
    <t xml:space="preserve">Other reactive arthropathies, right hand </t>
  </si>
  <si>
    <t xml:space="preserve">M02842 </t>
  </si>
  <si>
    <t xml:space="preserve">Other reactive arthropathies, left hand </t>
  </si>
  <si>
    <t xml:space="preserve">M02849 </t>
  </si>
  <si>
    <t xml:space="preserve">Other reactive arthropathies, unspecified hand </t>
  </si>
  <si>
    <t xml:space="preserve">M02851 </t>
  </si>
  <si>
    <t xml:space="preserve">Other reactive arthropathies, right hip </t>
  </si>
  <si>
    <t xml:space="preserve">M02852 </t>
  </si>
  <si>
    <t xml:space="preserve">Other reactive arthropathies, left hip </t>
  </si>
  <si>
    <t xml:space="preserve">M02859 </t>
  </si>
  <si>
    <t xml:space="preserve">Other reactive arthropathies, unspecified hip </t>
  </si>
  <si>
    <t xml:space="preserve">M02861 </t>
  </si>
  <si>
    <t xml:space="preserve">Other reactive arthropathies, right knee </t>
  </si>
  <si>
    <t xml:space="preserve">M02862 </t>
  </si>
  <si>
    <t xml:space="preserve">Other reactive arthropathies, left knee </t>
  </si>
  <si>
    <t xml:space="preserve">M02869 </t>
  </si>
  <si>
    <t xml:space="preserve">Other reactive arthropathies, unspecified knee </t>
  </si>
  <si>
    <t xml:space="preserve">M02871 </t>
  </si>
  <si>
    <t xml:space="preserve">Other reactive arthropathies, right ankle and foot </t>
  </si>
  <si>
    <t xml:space="preserve">M02872 </t>
  </si>
  <si>
    <t xml:space="preserve">Other reactive arthropathies, left ankle and foot </t>
  </si>
  <si>
    <t xml:space="preserve">M02879 </t>
  </si>
  <si>
    <t xml:space="preserve">Other reactive arthropathies, unspecified ankle and foot </t>
  </si>
  <si>
    <t xml:space="preserve">M0288 </t>
  </si>
  <si>
    <t xml:space="preserve">Other reactive arthropathies, vertebrae </t>
  </si>
  <si>
    <t xml:space="preserve">M0289 </t>
  </si>
  <si>
    <t xml:space="preserve">Other reactive arthropathies, multiple sites </t>
  </si>
  <si>
    <t xml:space="preserve">M029 </t>
  </si>
  <si>
    <t xml:space="preserve">Reactive arthropathy, unspecified </t>
  </si>
  <si>
    <t xml:space="preserve">M4620 </t>
  </si>
  <si>
    <t xml:space="preserve">Osteomyelitis of vertebra, site unspecified </t>
  </si>
  <si>
    <t xml:space="preserve">M4621 </t>
  </si>
  <si>
    <t xml:space="preserve">Osteomyelitis of vertebra, occipito-atlanto-axial region </t>
  </si>
  <si>
    <t xml:space="preserve">M4622 </t>
  </si>
  <si>
    <t xml:space="preserve">Osteomyelitis of vertebra, cervical region </t>
  </si>
  <si>
    <t xml:space="preserve">M4623 </t>
  </si>
  <si>
    <t xml:space="preserve">Osteomyelitis of vertebra, cervicothoracic region </t>
  </si>
  <si>
    <t xml:space="preserve">M4624 </t>
  </si>
  <si>
    <t xml:space="preserve">Osteomyelitis of vertebra, thoracic region </t>
  </si>
  <si>
    <t xml:space="preserve">M4625 </t>
  </si>
  <si>
    <t xml:space="preserve">Osteomyelitis of vertebra, thoracolumbar region </t>
  </si>
  <si>
    <t xml:space="preserve">M4626 </t>
  </si>
  <si>
    <t xml:space="preserve">Osteomyelitis of vertebra, lumbar region </t>
  </si>
  <si>
    <t xml:space="preserve">M4627 </t>
  </si>
  <si>
    <t xml:space="preserve">Osteomyelitis of vertebra, lumbosacral region </t>
  </si>
  <si>
    <t xml:space="preserve">M4628 </t>
  </si>
  <si>
    <t xml:space="preserve">Osteomyelitis of vertebra, sacral and sacrococcygeal region </t>
  </si>
  <si>
    <t xml:space="preserve">M4630 </t>
  </si>
  <si>
    <t xml:space="preserve">Infection of intervertebral disc (pyogenic), site unspecified </t>
  </si>
  <si>
    <t xml:space="preserve">M4631 </t>
  </si>
  <si>
    <t xml:space="preserve">Infection of intervertebral disc (pyogenic), occipito-atlanto-axial region </t>
  </si>
  <si>
    <t xml:space="preserve">M4632 </t>
  </si>
  <si>
    <t xml:space="preserve">Infection of intervertebral disc (pyogenic), cervical region </t>
  </si>
  <si>
    <t xml:space="preserve">M4633 </t>
  </si>
  <si>
    <t xml:space="preserve">Infection of intervertebral disc (pyogenic), cervicothoracic region </t>
  </si>
  <si>
    <t xml:space="preserve">M4634 </t>
  </si>
  <si>
    <t xml:space="preserve">Infection of intervertebral disc (pyogenic), thoracic region </t>
  </si>
  <si>
    <t xml:space="preserve">M4635 </t>
  </si>
  <si>
    <t xml:space="preserve">Infection of intervertebral disc (pyogenic), thoracolumbar region </t>
  </si>
  <si>
    <t xml:space="preserve">M4636 </t>
  </si>
  <si>
    <t xml:space="preserve">Infection of intervertebral disc (pyogenic), lumbar region </t>
  </si>
  <si>
    <t xml:space="preserve">M4637 </t>
  </si>
  <si>
    <t xml:space="preserve">Infection of intervertebral disc (pyogenic), lumbosacral region </t>
  </si>
  <si>
    <t xml:space="preserve">M4638 </t>
  </si>
  <si>
    <t xml:space="preserve">Infection of intervertebral disc (pyogenic), sacral and sacrococcygeal region </t>
  </si>
  <si>
    <t xml:space="preserve">M4639 </t>
  </si>
  <si>
    <t xml:space="preserve">Infection of intervertebral disc (pyogenic), multiple sites in spine </t>
  </si>
  <si>
    <t xml:space="preserve">M726 </t>
  </si>
  <si>
    <t xml:space="preserve">Necrotizing fasciitis </t>
  </si>
  <si>
    <t xml:space="preserve">M8600 </t>
  </si>
  <si>
    <t xml:space="preserve">Acute hematogenous osteomyelitis, unspecified site </t>
  </si>
  <si>
    <t xml:space="preserve">M86011 </t>
  </si>
  <si>
    <t xml:space="preserve">Acute hematogenous osteomyelitis, right shoulder </t>
  </si>
  <si>
    <t xml:space="preserve">M86012 </t>
  </si>
  <si>
    <t xml:space="preserve">Acute hematogenous osteomyelitis, left shoulder </t>
  </si>
  <si>
    <t xml:space="preserve">M86019 </t>
  </si>
  <si>
    <t xml:space="preserve">Acute hematogenous osteomyelitis, unspecified shoulder </t>
  </si>
  <si>
    <t xml:space="preserve">M86021 </t>
  </si>
  <si>
    <t xml:space="preserve">Acute hematogenous osteomyelitis, right humerus </t>
  </si>
  <si>
    <t xml:space="preserve">M86022 </t>
  </si>
  <si>
    <t xml:space="preserve">Acute hematogenous osteomyelitis, left humerus </t>
  </si>
  <si>
    <t xml:space="preserve">M86029 </t>
  </si>
  <si>
    <t xml:space="preserve">Acute hematogenous osteomyelitis, unspecified humerus </t>
  </si>
  <si>
    <t xml:space="preserve">M86031 </t>
  </si>
  <si>
    <t xml:space="preserve">Acute hematogenous osteomyelitis, right radius and ulna </t>
  </si>
  <si>
    <t xml:space="preserve">M86032 </t>
  </si>
  <si>
    <t xml:space="preserve">Acute hematogenous osteomyelitis, left radius and ulna </t>
  </si>
  <si>
    <t xml:space="preserve">M86039 </t>
  </si>
  <si>
    <t xml:space="preserve">Acute hematogenous osteomyelitis, unspecified radius and ulna </t>
  </si>
  <si>
    <t xml:space="preserve">M86041 </t>
  </si>
  <si>
    <t xml:space="preserve">Acute hematogenous osteomyelitis, right hand </t>
  </si>
  <si>
    <t xml:space="preserve">M86042 </t>
  </si>
  <si>
    <t xml:space="preserve">Acute hematogenous osteomyelitis, left hand </t>
  </si>
  <si>
    <t xml:space="preserve">M86049 </t>
  </si>
  <si>
    <t xml:space="preserve">Acute hematogenous osteomyelitis, unspecified hand </t>
  </si>
  <si>
    <t xml:space="preserve">M86051 </t>
  </si>
  <si>
    <t xml:space="preserve">Acute hematogenous osteomyelitis, right femur </t>
  </si>
  <si>
    <t xml:space="preserve">M86052 </t>
  </si>
  <si>
    <t xml:space="preserve">Acute hematogenous osteomyelitis, left femur </t>
  </si>
  <si>
    <t xml:space="preserve">M86059 </t>
  </si>
  <si>
    <t xml:space="preserve">Acute hematogenous osteomyelitis, unspecified femur </t>
  </si>
  <si>
    <t xml:space="preserve">M86061 </t>
  </si>
  <si>
    <t xml:space="preserve">Acute hematogenous osteomyelitis, right tibia and fibula </t>
  </si>
  <si>
    <t xml:space="preserve">M86062 </t>
  </si>
  <si>
    <t xml:space="preserve">Acute hematogenous osteomyelitis, left tibia and fibula </t>
  </si>
  <si>
    <t xml:space="preserve">M86069 </t>
  </si>
  <si>
    <t xml:space="preserve">Acute hematogenous osteomyelitis, unspecified tibia and fibula </t>
  </si>
  <si>
    <t xml:space="preserve">M86071 </t>
  </si>
  <si>
    <t xml:space="preserve">Acute hematogenous osteomyelitis, right ankle and foot </t>
  </si>
  <si>
    <t xml:space="preserve">M86072 </t>
  </si>
  <si>
    <t xml:space="preserve">Acute hematogenous osteomyelitis, left ankle and foot </t>
  </si>
  <si>
    <t xml:space="preserve">M86079 </t>
  </si>
  <si>
    <t xml:space="preserve">Acute hematogenous osteomyelitis, unspecified ankle and foot </t>
  </si>
  <si>
    <t xml:space="preserve">M8608 </t>
  </si>
  <si>
    <t xml:space="preserve">Acute hematogenous osteomyelitis, other sites </t>
  </si>
  <si>
    <t xml:space="preserve">M8609 </t>
  </si>
  <si>
    <t xml:space="preserve">Acute hematogenous osteomyelitis, multiple sites </t>
  </si>
  <si>
    <t xml:space="preserve">M8610 </t>
  </si>
  <si>
    <t xml:space="preserve">Other acute osteomyelitis, unspecified site </t>
  </si>
  <si>
    <t xml:space="preserve">M86111 </t>
  </si>
  <si>
    <t xml:space="preserve">Other acute osteomyelitis, right shoulder </t>
  </si>
  <si>
    <t xml:space="preserve">M86112 </t>
  </si>
  <si>
    <t xml:space="preserve">Other acute osteomyelitis, left shoulder </t>
  </si>
  <si>
    <t xml:space="preserve">M86119 </t>
  </si>
  <si>
    <t xml:space="preserve">Other acute osteomyelitis, unspecified shoulder </t>
  </si>
  <si>
    <t xml:space="preserve">M86121 </t>
  </si>
  <si>
    <t xml:space="preserve">Other acute osteomyelitis, right humerus </t>
  </si>
  <si>
    <t xml:space="preserve">M86122 </t>
  </si>
  <si>
    <t xml:space="preserve">Other acute osteomyelitis, left humerus </t>
  </si>
  <si>
    <t xml:space="preserve">M86129 </t>
  </si>
  <si>
    <t xml:space="preserve">Other acute osteomyelitis, unspecified humerus </t>
  </si>
  <si>
    <t xml:space="preserve">M86131 </t>
  </si>
  <si>
    <t xml:space="preserve">Other acute osteomyelitis, right radius and ulna </t>
  </si>
  <si>
    <t xml:space="preserve">M86132 </t>
  </si>
  <si>
    <t xml:space="preserve">Other acute osteomyelitis, left radius and ulna </t>
  </si>
  <si>
    <t xml:space="preserve">M86139 </t>
  </si>
  <si>
    <t xml:space="preserve">Other acute osteomyelitis, unspecified radius and ulna </t>
  </si>
  <si>
    <t xml:space="preserve">M86141 </t>
  </si>
  <si>
    <t xml:space="preserve">Other acute osteomyelitis, right hand </t>
  </si>
  <si>
    <t xml:space="preserve">M86142 </t>
  </si>
  <si>
    <t xml:space="preserve">Other acute osteomyelitis, left hand </t>
  </si>
  <si>
    <t xml:space="preserve">M86149 </t>
  </si>
  <si>
    <t xml:space="preserve">Other acute osteomyelitis, unspecified hand </t>
  </si>
  <si>
    <t xml:space="preserve">M86151 </t>
  </si>
  <si>
    <t xml:space="preserve">Other acute osteomyelitis, right femur </t>
  </si>
  <si>
    <t xml:space="preserve">M86152 </t>
  </si>
  <si>
    <t xml:space="preserve">Other acute osteomyelitis, left femur </t>
  </si>
  <si>
    <t xml:space="preserve">M86159 </t>
  </si>
  <si>
    <t xml:space="preserve">Other acute osteomyelitis, unspecified femur </t>
  </si>
  <si>
    <t xml:space="preserve">M86161 </t>
  </si>
  <si>
    <t xml:space="preserve">Other acute osteomyelitis, right tibia and fibula </t>
  </si>
  <si>
    <t xml:space="preserve">M86162 </t>
  </si>
  <si>
    <t xml:space="preserve">Other acute osteomyelitis, left tibia and fibula </t>
  </si>
  <si>
    <t xml:space="preserve">M86169 </t>
  </si>
  <si>
    <t xml:space="preserve">Other acute osteomyelitis, unspecified tibia and fibula </t>
  </si>
  <si>
    <t xml:space="preserve">M86171 </t>
  </si>
  <si>
    <t xml:space="preserve">Other acute osteomyelitis, right ankle and foot </t>
  </si>
  <si>
    <t xml:space="preserve">M86172 </t>
  </si>
  <si>
    <t xml:space="preserve">Other acute osteomyelitis, left ankle and foot </t>
  </si>
  <si>
    <t xml:space="preserve">M86179 </t>
  </si>
  <si>
    <t xml:space="preserve">Other acute osteomyelitis, unspecified ankle and foot </t>
  </si>
  <si>
    <t xml:space="preserve">M8618 </t>
  </si>
  <si>
    <t xml:space="preserve">Other acute osteomyelitis, other site </t>
  </si>
  <si>
    <t xml:space="preserve">M8619 </t>
  </si>
  <si>
    <t xml:space="preserve">Other acute osteomyelitis, multiple sites </t>
  </si>
  <si>
    <t xml:space="preserve">M8620 </t>
  </si>
  <si>
    <t xml:space="preserve">Subacute osteomyelitis, unspecified site </t>
  </si>
  <si>
    <t xml:space="preserve">M86211 </t>
  </si>
  <si>
    <t xml:space="preserve">Subacute osteomyelitis, right shoulder </t>
  </si>
  <si>
    <t xml:space="preserve">M86212 </t>
  </si>
  <si>
    <t xml:space="preserve">Subacute osteomyelitis, left shoulder </t>
  </si>
  <si>
    <t xml:space="preserve">M86219 </t>
  </si>
  <si>
    <t xml:space="preserve">Subacute osteomyelitis, unspecified shoulder </t>
  </si>
  <si>
    <t xml:space="preserve">M86221 </t>
  </si>
  <si>
    <t xml:space="preserve">Subacute osteomyelitis, right humerus </t>
  </si>
  <si>
    <t xml:space="preserve">M86222 </t>
  </si>
  <si>
    <t xml:space="preserve">Subacute osteomyelitis, left humerus </t>
  </si>
  <si>
    <t xml:space="preserve">M86229 </t>
  </si>
  <si>
    <t xml:space="preserve">Subacute osteomyelitis, unspecified humerus </t>
  </si>
  <si>
    <t xml:space="preserve">M86231 </t>
  </si>
  <si>
    <t xml:space="preserve">Subacute osteomyelitis, right radius and ulna </t>
  </si>
  <si>
    <t xml:space="preserve">M86232 </t>
  </si>
  <si>
    <t xml:space="preserve">Subacute osteomyelitis, left radius and ulna </t>
  </si>
  <si>
    <t xml:space="preserve">M86239 </t>
  </si>
  <si>
    <t xml:space="preserve">Subacute osteomyelitis, unspecified radius and ulna </t>
  </si>
  <si>
    <t xml:space="preserve">M86241 </t>
  </si>
  <si>
    <t xml:space="preserve">Subacute osteomyelitis, right hand </t>
  </si>
  <si>
    <t xml:space="preserve">M86242 </t>
  </si>
  <si>
    <t xml:space="preserve">Subacute osteomyelitis, left hand </t>
  </si>
  <si>
    <t xml:space="preserve">M86249 </t>
  </si>
  <si>
    <t xml:space="preserve">Subacute osteomyelitis, unspecified hand </t>
  </si>
  <si>
    <t xml:space="preserve">M86251 </t>
  </si>
  <si>
    <t xml:space="preserve">Subacute osteomyelitis, right femur </t>
  </si>
  <si>
    <t xml:space="preserve">M86252 </t>
  </si>
  <si>
    <t xml:space="preserve">Subacute osteomyelitis, left femur </t>
  </si>
  <si>
    <t xml:space="preserve">M86259 </t>
  </si>
  <si>
    <t xml:space="preserve">Subacute osteomyelitis, unspecified femur </t>
  </si>
  <si>
    <t xml:space="preserve">M86261 </t>
  </si>
  <si>
    <t xml:space="preserve">Subacute osteomyelitis, right tibia and fibula </t>
  </si>
  <si>
    <t xml:space="preserve">M86262 </t>
  </si>
  <si>
    <t xml:space="preserve">Subacute osteomyelitis, left tibia and fibula </t>
  </si>
  <si>
    <t xml:space="preserve">M86269 </t>
  </si>
  <si>
    <t xml:space="preserve">Subacute osteomyelitis, unspecified tibia and fibula </t>
  </si>
  <si>
    <t xml:space="preserve">M86271 </t>
  </si>
  <si>
    <t xml:space="preserve">Subacute osteomyelitis, right ankle and foot </t>
  </si>
  <si>
    <t xml:space="preserve">M86272 </t>
  </si>
  <si>
    <t xml:space="preserve">Subacute osteomyelitis, left ankle and foot </t>
  </si>
  <si>
    <t xml:space="preserve">M86279 </t>
  </si>
  <si>
    <t xml:space="preserve">Subacute osteomyelitis, unspecified ankle and foot </t>
  </si>
  <si>
    <t xml:space="preserve">M8628 </t>
  </si>
  <si>
    <t xml:space="preserve">Subacute osteomyelitis, other site </t>
  </si>
  <si>
    <t xml:space="preserve">M8629 </t>
  </si>
  <si>
    <t xml:space="preserve">Subacute osteomyelitis, multiple sites </t>
  </si>
  <si>
    <t xml:space="preserve">M8630 </t>
  </si>
  <si>
    <t xml:space="preserve">Chronic multifocal osteomyelitis, unspecified site </t>
  </si>
  <si>
    <t xml:space="preserve">M86311 </t>
  </si>
  <si>
    <t xml:space="preserve">Chronic multifocal osteomyelitis, right shoulder </t>
  </si>
  <si>
    <t xml:space="preserve">M86312 </t>
  </si>
  <si>
    <t xml:space="preserve">Chronic multifocal osteomyelitis, left shoulder </t>
  </si>
  <si>
    <t xml:space="preserve">M86319 </t>
  </si>
  <si>
    <t xml:space="preserve">Chronic multifocal osteomyelitis, unspecified shoulder </t>
  </si>
  <si>
    <t xml:space="preserve">M86321 </t>
  </si>
  <si>
    <t xml:space="preserve">Chronic multifocal osteomyelitis, right humerus </t>
  </si>
  <si>
    <t xml:space="preserve">M86322 </t>
  </si>
  <si>
    <t xml:space="preserve">Chronic multifocal osteomyelitis, left humerus </t>
  </si>
  <si>
    <t xml:space="preserve">M86329 </t>
  </si>
  <si>
    <t xml:space="preserve">Chronic multifocal osteomyelitis, unspecified humerus </t>
  </si>
  <si>
    <t xml:space="preserve">M86331 </t>
  </si>
  <si>
    <t xml:space="preserve">Chronic multifocal osteomyelitis, right radius and ulna </t>
  </si>
  <si>
    <t xml:space="preserve">M86332 </t>
  </si>
  <si>
    <t xml:space="preserve">Chronic multifocal osteomyelitis, left radius and ulna </t>
  </si>
  <si>
    <t xml:space="preserve">M86339 </t>
  </si>
  <si>
    <t xml:space="preserve">Chronic multifocal osteomyelitis, unspecified radius and ulna </t>
  </si>
  <si>
    <t xml:space="preserve">M86341 </t>
  </si>
  <si>
    <t xml:space="preserve">Chronic multifocal osteomyelitis, right hand </t>
  </si>
  <si>
    <t xml:space="preserve">M86342 </t>
  </si>
  <si>
    <t xml:space="preserve">Chronic multifocal osteomyelitis, left hand </t>
  </si>
  <si>
    <t xml:space="preserve">M86349 </t>
  </si>
  <si>
    <t xml:space="preserve">Chronic multifocal osteomyelitis, unspecified hand </t>
  </si>
  <si>
    <t xml:space="preserve">M86351 </t>
  </si>
  <si>
    <t xml:space="preserve">Chronic multifocal osteomyelitis, right femur </t>
  </si>
  <si>
    <t xml:space="preserve">M86352 </t>
  </si>
  <si>
    <t xml:space="preserve">Chronic multifocal osteomyelitis, left femur </t>
  </si>
  <si>
    <t xml:space="preserve">M86359 </t>
  </si>
  <si>
    <t xml:space="preserve">Chronic multifocal osteomyelitis, unspecified femur </t>
  </si>
  <si>
    <t xml:space="preserve">M86361 </t>
  </si>
  <si>
    <t xml:space="preserve">Chronic multifocal osteomyelitis, right tibia and fibula </t>
  </si>
  <si>
    <t xml:space="preserve">M86362 </t>
  </si>
  <si>
    <t xml:space="preserve">Chronic multifocal osteomyelitis, left tibia and fibula </t>
  </si>
  <si>
    <t xml:space="preserve">M86369 </t>
  </si>
  <si>
    <t xml:space="preserve">Chronic multifocal osteomyelitis, unspecified tibia and fibula </t>
  </si>
  <si>
    <t xml:space="preserve">M86371 </t>
  </si>
  <si>
    <t xml:space="preserve">Chronic multifocal osteomyelitis, right ankle and foot </t>
  </si>
  <si>
    <t xml:space="preserve">M86372 </t>
  </si>
  <si>
    <t xml:space="preserve">Chronic multifocal osteomyelitis, left ankle and foot </t>
  </si>
  <si>
    <t xml:space="preserve">M86379 </t>
  </si>
  <si>
    <t xml:space="preserve">Chronic multifocal osteomyelitis, unspecified ankle and foot </t>
  </si>
  <si>
    <t xml:space="preserve">M8638 </t>
  </si>
  <si>
    <t xml:space="preserve">Chronic multifocal osteomyelitis, other site </t>
  </si>
  <si>
    <t xml:space="preserve">M8639 </t>
  </si>
  <si>
    <t xml:space="preserve">Chronic multifocal osteomyelitis, multiple sites </t>
  </si>
  <si>
    <t xml:space="preserve">M8640 </t>
  </si>
  <si>
    <t xml:space="preserve">Chronic osteomyelitis with draining sinus, unspecified site </t>
  </si>
  <si>
    <t xml:space="preserve">M86411 </t>
  </si>
  <si>
    <t xml:space="preserve">Chronic osteomyelitis with draining sinus, right shoulder </t>
  </si>
  <si>
    <t xml:space="preserve">M86412 </t>
  </si>
  <si>
    <t xml:space="preserve">Chronic osteomyelitis with draining sinus, left shoulder </t>
  </si>
  <si>
    <t xml:space="preserve">M86419 </t>
  </si>
  <si>
    <t xml:space="preserve">Chronic osteomyelitis with draining sinus, unspecified shoulder </t>
  </si>
  <si>
    <t xml:space="preserve">M86421 </t>
  </si>
  <si>
    <t xml:space="preserve">Chronic osteomyelitis with draining sinus, right humerus </t>
  </si>
  <si>
    <t xml:space="preserve">M86422 </t>
  </si>
  <si>
    <t xml:space="preserve">Chronic osteomyelitis with draining sinus, left humerus </t>
  </si>
  <si>
    <t xml:space="preserve">M86429 </t>
  </si>
  <si>
    <t xml:space="preserve">Chronic osteomyelitis with draining sinus, unspecified humerus </t>
  </si>
  <si>
    <t xml:space="preserve">M86431 </t>
  </si>
  <si>
    <t xml:space="preserve">Chronic osteomyelitis with draining sinus, right radius and ulna </t>
  </si>
  <si>
    <t xml:space="preserve">M86432 </t>
  </si>
  <si>
    <t xml:space="preserve">Chronic osteomyelitis with draining sinus, left radius and ulna </t>
  </si>
  <si>
    <t xml:space="preserve">M86439 </t>
  </si>
  <si>
    <t xml:space="preserve">Chronic osteomyelitis with draining sinus, unspecified radius and ulna </t>
  </si>
  <si>
    <t xml:space="preserve">M86441 </t>
  </si>
  <si>
    <t xml:space="preserve">Chronic osteomyelitis with draining sinus, right hand </t>
  </si>
  <si>
    <t xml:space="preserve">M86442 </t>
  </si>
  <si>
    <t xml:space="preserve">Chronic osteomyelitis with draining sinus, left hand </t>
  </si>
  <si>
    <t xml:space="preserve">M86449 </t>
  </si>
  <si>
    <t xml:space="preserve">Chronic osteomyelitis with draining sinus, unspecified hand </t>
  </si>
  <si>
    <t xml:space="preserve">M86451 </t>
  </si>
  <si>
    <t xml:space="preserve">Chronic osteomyelitis with draining sinus, right femur </t>
  </si>
  <si>
    <t xml:space="preserve">M86452 </t>
  </si>
  <si>
    <t xml:space="preserve">Chronic osteomyelitis with draining sinus, left femur </t>
  </si>
  <si>
    <t xml:space="preserve">M86459 </t>
  </si>
  <si>
    <t xml:space="preserve">Chronic osteomyelitis with draining sinus, unspecified femur </t>
  </si>
  <si>
    <t xml:space="preserve">M86461 </t>
  </si>
  <si>
    <t xml:space="preserve">Chronic osteomyelitis with draining sinus, right tibia and fibula </t>
  </si>
  <si>
    <t xml:space="preserve">M86462 </t>
  </si>
  <si>
    <t xml:space="preserve">Chronic osteomyelitis with draining sinus, left tibia and fibula </t>
  </si>
  <si>
    <t xml:space="preserve">M86469 </t>
  </si>
  <si>
    <t xml:space="preserve">Chronic osteomyelitis with draining sinus, unspecified tibia and fibula </t>
  </si>
  <si>
    <t xml:space="preserve">M86471 </t>
  </si>
  <si>
    <t xml:space="preserve">Chronic osteomyelitis with draining sinus, right ankle and foot </t>
  </si>
  <si>
    <t xml:space="preserve">M86472 </t>
  </si>
  <si>
    <t xml:space="preserve">Chronic osteomyelitis with draining sinus, left ankle and foot </t>
  </si>
  <si>
    <t xml:space="preserve">M86479 </t>
  </si>
  <si>
    <t xml:space="preserve">Chronic osteomyelitis with draining sinus, unspecified ankle and foot </t>
  </si>
  <si>
    <t xml:space="preserve">M8648 </t>
  </si>
  <si>
    <t xml:space="preserve">Chronic osteomyelitis with draining sinus, other site </t>
  </si>
  <si>
    <t xml:space="preserve">M8649 </t>
  </si>
  <si>
    <t xml:space="preserve">Chronic osteomyelitis with draining sinus, multiple sites </t>
  </si>
  <si>
    <t xml:space="preserve">M8650 </t>
  </si>
  <si>
    <t xml:space="preserve">Other chronic hematogenous osteomyelitis, unspecified site </t>
  </si>
  <si>
    <t xml:space="preserve">M86511 </t>
  </si>
  <si>
    <t xml:space="preserve">Other chronic hematogenous osteomyelitis, right shoulder </t>
  </si>
  <si>
    <t xml:space="preserve">M86512 </t>
  </si>
  <si>
    <t xml:space="preserve">Other chronic hematogenous osteomyelitis, left shoulder </t>
  </si>
  <si>
    <t xml:space="preserve">M86519 </t>
  </si>
  <si>
    <t xml:space="preserve">Other chronic hematogenous osteomyelitis, unspecified shoulder </t>
  </si>
  <si>
    <t xml:space="preserve">M86521 </t>
  </si>
  <si>
    <t xml:space="preserve">Other chronic hematogenous osteomyelitis, right humerus </t>
  </si>
  <si>
    <t xml:space="preserve">M86522 </t>
  </si>
  <si>
    <t xml:space="preserve">Other chronic hematogenous osteomyelitis, left humerus </t>
  </si>
  <si>
    <t xml:space="preserve">M86529 </t>
  </si>
  <si>
    <t xml:space="preserve">Other chronic hematogenous osteomyelitis, unspecified humerus </t>
  </si>
  <si>
    <t xml:space="preserve">M86531 </t>
  </si>
  <si>
    <t xml:space="preserve">Other chronic hematogenous osteomyelitis, right radius and ulna </t>
  </si>
  <si>
    <t xml:space="preserve">M86532 </t>
  </si>
  <si>
    <t xml:space="preserve">Other chronic hematogenous osteomyelitis, left radius and ulna </t>
  </si>
  <si>
    <t xml:space="preserve">M86539 </t>
  </si>
  <si>
    <t xml:space="preserve">Other chronic hematogenous osteomyelitis, unspecified radius and ulna </t>
  </si>
  <si>
    <t xml:space="preserve">M86541 </t>
  </si>
  <si>
    <t xml:space="preserve">Other chronic hematogenous osteomyelitis, right hand </t>
  </si>
  <si>
    <t xml:space="preserve">M86542 </t>
  </si>
  <si>
    <t xml:space="preserve">Other chronic hematogenous osteomyelitis, left hand </t>
  </si>
  <si>
    <t xml:space="preserve">M86549 </t>
  </si>
  <si>
    <t xml:space="preserve">Other chronic hematogenous osteomyelitis, unspecified hand </t>
  </si>
  <si>
    <t xml:space="preserve">M86551 </t>
  </si>
  <si>
    <t xml:space="preserve">Other chronic hematogenous osteomyelitis, right femur </t>
  </si>
  <si>
    <t xml:space="preserve">M86552 </t>
  </si>
  <si>
    <t xml:space="preserve">Other chronic hematogenous osteomyelitis, left femur </t>
  </si>
  <si>
    <t xml:space="preserve">M86559 </t>
  </si>
  <si>
    <t xml:space="preserve">Other chronic hematogenous osteomyelitis, unspecified femur </t>
  </si>
  <si>
    <t xml:space="preserve">M86561 </t>
  </si>
  <si>
    <t xml:space="preserve">Other chronic hematogenous osteomyelitis, right tibia and fibula </t>
  </si>
  <si>
    <t xml:space="preserve">M86562 </t>
  </si>
  <si>
    <t xml:space="preserve">Other chronic hematogenous osteomyelitis, left tibia and fibula </t>
  </si>
  <si>
    <t xml:space="preserve">M86569 </t>
  </si>
  <si>
    <t xml:space="preserve">Other chronic hematogenous osteomyelitis, unspecified tibia and fibula </t>
  </si>
  <si>
    <t xml:space="preserve">M86571 </t>
  </si>
  <si>
    <t xml:space="preserve">Other chronic hematogenous osteomyelitis, right ankle and foot </t>
  </si>
  <si>
    <t xml:space="preserve">M86572 </t>
  </si>
  <si>
    <t xml:space="preserve">Other chronic hematogenous osteomyelitis, left ankle and foot </t>
  </si>
  <si>
    <t xml:space="preserve">M86579 </t>
  </si>
  <si>
    <t xml:space="preserve">Other chronic hematogenous osteomyelitis, unspecified ankle and foot </t>
  </si>
  <si>
    <t xml:space="preserve">M8658 </t>
  </si>
  <si>
    <t xml:space="preserve">Other chronic hematogenous osteomyelitis, other site </t>
  </si>
  <si>
    <t xml:space="preserve">M8659 </t>
  </si>
  <si>
    <t xml:space="preserve">Other chronic hematogenous osteomyelitis, multiple sites </t>
  </si>
  <si>
    <t xml:space="preserve">M8660 </t>
  </si>
  <si>
    <t xml:space="preserve">Other chronic osteomyelitis, unspecified site </t>
  </si>
  <si>
    <t xml:space="preserve">M86611 </t>
  </si>
  <si>
    <t xml:space="preserve">Other chronic osteomyelitis, right shoulder </t>
  </si>
  <si>
    <t xml:space="preserve">M86612 </t>
  </si>
  <si>
    <t xml:space="preserve">Other chronic osteomyelitis, left shoulder </t>
  </si>
  <si>
    <t xml:space="preserve">M86619 </t>
  </si>
  <si>
    <t xml:space="preserve">Other chronic osteomyelitis, unspecified shoulder </t>
  </si>
  <si>
    <t xml:space="preserve">M86621 </t>
  </si>
  <si>
    <t xml:space="preserve">Other chronic osteomyelitis, right  humerus </t>
  </si>
  <si>
    <t xml:space="preserve">M86622 </t>
  </si>
  <si>
    <t xml:space="preserve">Other chronic osteomyelitis, left  humerus </t>
  </si>
  <si>
    <t xml:space="preserve">M86629 </t>
  </si>
  <si>
    <t xml:space="preserve">Other chronic osteomyelitis, unspecified  humerus </t>
  </si>
  <si>
    <t xml:space="preserve">M86631 </t>
  </si>
  <si>
    <t xml:space="preserve">Other chronic osteomyelitis, right radius and ulna </t>
  </si>
  <si>
    <t xml:space="preserve">M86632 </t>
  </si>
  <si>
    <t xml:space="preserve">Other chronic osteomyelitis, left radius and ulna </t>
  </si>
  <si>
    <t xml:space="preserve">M86639 </t>
  </si>
  <si>
    <t xml:space="preserve">Other chronic osteomyelitis, unspecified radius and ulna </t>
  </si>
  <si>
    <t xml:space="preserve">M86641 </t>
  </si>
  <si>
    <t xml:space="preserve">Other chronic osteomyelitis, right hand </t>
  </si>
  <si>
    <t xml:space="preserve">M86642 </t>
  </si>
  <si>
    <t xml:space="preserve">Other chronic osteomyelitis, left hand </t>
  </si>
  <si>
    <t xml:space="preserve">M86649 </t>
  </si>
  <si>
    <t xml:space="preserve">Other chronic osteomyelitis, unspecified hand </t>
  </si>
  <si>
    <t xml:space="preserve">M86651 </t>
  </si>
  <si>
    <t xml:space="preserve">Other chronic osteomyelitis, right thigh </t>
  </si>
  <si>
    <t xml:space="preserve">M86652 </t>
  </si>
  <si>
    <t xml:space="preserve">Other chronic osteomyelitis, left thigh </t>
  </si>
  <si>
    <t xml:space="preserve">M86659 </t>
  </si>
  <si>
    <t xml:space="preserve">Other chronic osteomyelitis, unspecified thigh </t>
  </si>
  <si>
    <t xml:space="preserve">M86661 </t>
  </si>
  <si>
    <t xml:space="preserve">Other chronic osteomyelitis, right tibia and fibula </t>
  </si>
  <si>
    <t xml:space="preserve">M86662 </t>
  </si>
  <si>
    <t xml:space="preserve">Other chronic osteomyelitis, left tibia and fibula </t>
  </si>
  <si>
    <t xml:space="preserve">M86669 </t>
  </si>
  <si>
    <t xml:space="preserve">Other chronic osteomyelitis, unspecified tibia and fibula </t>
  </si>
  <si>
    <t xml:space="preserve">M86671 </t>
  </si>
  <si>
    <t xml:space="preserve">Other chronic osteomyelitis, right ankle and foot </t>
  </si>
  <si>
    <t xml:space="preserve">M86672 </t>
  </si>
  <si>
    <t xml:space="preserve">Other chronic osteomyelitis, left ankle and foot </t>
  </si>
  <si>
    <t xml:space="preserve">M86679 </t>
  </si>
  <si>
    <t xml:space="preserve">Other chronic osteomyelitis, unspecified ankle and foot </t>
  </si>
  <si>
    <t xml:space="preserve">M8668 </t>
  </si>
  <si>
    <t xml:space="preserve">Other chronic osteomyelitis, other site </t>
  </si>
  <si>
    <t xml:space="preserve">M8669 </t>
  </si>
  <si>
    <t xml:space="preserve">Other chronic osteomyelitis, multiple sites </t>
  </si>
  <si>
    <t xml:space="preserve">M868X0 </t>
  </si>
  <si>
    <t xml:space="preserve">Other osteomyelitis, multiple sites </t>
  </si>
  <si>
    <t xml:space="preserve">M868X1 </t>
  </si>
  <si>
    <t xml:space="preserve">Other osteomyelitis, shoulder </t>
  </si>
  <si>
    <t xml:space="preserve">M868X2 </t>
  </si>
  <si>
    <t xml:space="preserve">Other osteomyelitis, upper arm </t>
  </si>
  <si>
    <t xml:space="preserve">M868X3 </t>
  </si>
  <si>
    <t xml:space="preserve">Other osteomyelitis, forearm </t>
  </si>
  <si>
    <t xml:space="preserve">M868X4 </t>
  </si>
  <si>
    <t xml:space="preserve">Other osteomyelitis, hand </t>
  </si>
  <si>
    <t xml:space="preserve">M868X5 </t>
  </si>
  <si>
    <t xml:space="preserve">Other osteomyelitis, thigh </t>
  </si>
  <si>
    <t xml:space="preserve">M868X6 </t>
  </si>
  <si>
    <t xml:space="preserve">Other osteomyelitis, lower leg </t>
  </si>
  <si>
    <t xml:space="preserve">M868X7 </t>
  </si>
  <si>
    <t xml:space="preserve">Other osteomyelitis, ankle and foot </t>
  </si>
  <si>
    <t xml:space="preserve">M868X8 </t>
  </si>
  <si>
    <t xml:space="preserve">Other osteomyelitis, other site </t>
  </si>
  <si>
    <t xml:space="preserve">M868X9 </t>
  </si>
  <si>
    <t xml:space="preserve">Other osteomyelitis, unspecified sites </t>
  </si>
  <si>
    <t xml:space="preserve">M869 </t>
  </si>
  <si>
    <t xml:space="preserve">Osteomyelitis, unspecified </t>
  </si>
  <si>
    <t xml:space="preserve">M8960 </t>
  </si>
  <si>
    <t xml:space="preserve">Osteopathy after poliomyelitis, unspecified site </t>
  </si>
  <si>
    <t xml:space="preserve">M89611 </t>
  </si>
  <si>
    <t xml:space="preserve">Osteopathy after poliomyelitis, right shoulder </t>
  </si>
  <si>
    <t xml:space="preserve">M89612 </t>
  </si>
  <si>
    <t xml:space="preserve">Osteopathy after poliomyelitis, left shoulder </t>
  </si>
  <si>
    <t xml:space="preserve">M89619 </t>
  </si>
  <si>
    <t xml:space="preserve">Osteopathy after poliomyelitis, unspecified shoulder </t>
  </si>
  <si>
    <t xml:space="preserve">M89621 </t>
  </si>
  <si>
    <t xml:space="preserve">Osteopathy after poliomyelitis, right upper arm </t>
  </si>
  <si>
    <t xml:space="preserve">M89622 </t>
  </si>
  <si>
    <t xml:space="preserve">Osteopathy after poliomyelitis, left upper arm </t>
  </si>
  <si>
    <t xml:space="preserve">M89629 </t>
  </si>
  <si>
    <t xml:space="preserve">Osteopathy after poliomyelitis, unspecified upper arm </t>
  </si>
  <si>
    <t xml:space="preserve">M89631 </t>
  </si>
  <si>
    <t xml:space="preserve">Osteopathy after poliomyelitis, right forearm </t>
  </si>
  <si>
    <t xml:space="preserve">M89632 </t>
  </si>
  <si>
    <t xml:space="preserve">Osteopathy after poliomyelitis, left forearm </t>
  </si>
  <si>
    <t xml:space="preserve">M89639 </t>
  </si>
  <si>
    <t xml:space="preserve">Osteopathy after poliomyelitis, unspecified forearm </t>
  </si>
  <si>
    <t xml:space="preserve">M89641 </t>
  </si>
  <si>
    <t xml:space="preserve">Osteopathy after poliomyelitis, right hand </t>
  </si>
  <si>
    <t xml:space="preserve">M89642 </t>
  </si>
  <si>
    <t xml:space="preserve">Osteopathy after poliomyelitis, left hand </t>
  </si>
  <si>
    <t xml:space="preserve">M89649 </t>
  </si>
  <si>
    <t xml:space="preserve">Osteopathy after poliomyelitis, unspecified hand </t>
  </si>
  <si>
    <t xml:space="preserve">M89651 </t>
  </si>
  <si>
    <t xml:space="preserve">Osteopathy after poliomyelitis, right thigh </t>
  </si>
  <si>
    <t xml:space="preserve">M89652 </t>
  </si>
  <si>
    <t xml:space="preserve">Osteopathy after poliomyelitis, left thigh </t>
  </si>
  <si>
    <t xml:space="preserve">M89659 </t>
  </si>
  <si>
    <t xml:space="preserve">Osteopathy after poliomyelitis, unspecified thigh </t>
  </si>
  <si>
    <t xml:space="preserve">M89661 </t>
  </si>
  <si>
    <t xml:space="preserve">Osteopathy after poliomyelitis, right lower leg </t>
  </si>
  <si>
    <t xml:space="preserve">M89662 </t>
  </si>
  <si>
    <t xml:space="preserve">Osteopathy after poliomyelitis, left lower leg </t>
  </si>
  <si>
    <t xml:space="preserve">M89669 </t>
  </si>
  <si>
    <t xml:space="preserve">Osteopathy after poliomyelitis, unspecified lower leg </t>
  </si>
  <si>
    <t xml:space="preserve">M89671 </t>
  </si>
  <si>
    <t xml:space="preserve">Osteopathy after poliomyelitis, right ankle and foot </t>
  </si>
  <si>
    <t xml:space="preserve">M89672 </t>
  </si>
  <si>
    <t xml:space="preserve">Osteopathy after poliomyelitis, left ankle and foot </t>
  </si>
  <si>
    <t xml:space="preserve">M89679 </t>
  </si>
  <si>
    <t xml:space="preserve">Osteopathy after poliomyelitis, unspecified ankle and foot </t>
  </si>
  <si>
    <t xml:space="preserve">M8968 </t>
  </si>
  <si>
    <t xml:space="preserve">Osteopathy after poliomyelitis, other site </t>
  </si>
  <si>
    <t xml:space="preserve">M8969 </t>
  </si>
  <si>
    <t xml:space="preserve">Osteopathy after poliomyelitis, multiple sites </t>
  </si>
  <si>
    <t xml:space="preserve">C9210 </t>
  </si>
  <si>
    <t xml:space="preserve">Chronic myeloid leukemia, BCR/ABL-positive, not having achieved remission </t>
  </si>
  <si>
    <t xml:space="preserve">C9211 </t>
  </si>
  <si>
    <t xml:space="preserve">Chronic myeloid leukemia, BCR/ABL-positive, in remission </t>
  </si>
  <si>
    <t xml:space="preserve">C9212 </t>
  </si>
  <si>
    <t xml:space="preserve">Chronic myeloid leukemia, BCR/ABL-positive, in relapse </t>
  </si>
  <si>
    <t xml:space="preserve">A0102 </t>
  </si>
  <si>
    <t xml:space="preserve">Typhoid fever with heart involvement </t>
  </si>
  <si>
    <t xml:space="preserve">A1884 </t>
  </si>
  <si>
    <t xml:space="preserve">Tuberculosis of heart </t>
  </si>
  <si>
    <t xml:space="preserve">A3282 </t>
  </si>
  <si>
    <t xml:space="preserve">Listerial endocarditis </t>
  </si>
  <si>
    <t xml:space="preserve">A3951 </t>
  </si>
  <si>
    <t xml:space="preserve">Meningococcal endocarditis </t>
  </si>
  <si>
    <t xml:space="preserve">A5203 </t>
  </si>
  <si>
    <t xml:space="preserve">Syphilitic endocarditis </t>
  </si>
  <si>
    <t xml:space="preserve">A78 </t>
  </si>
  <si>
    <t xml:space="preserve">Q fever </t>
  </si>
  <si>
    <t xml:space="preserve">B3321 </t>
  </si>
  <si>
    <t xml:space="preserve">Viral endocarditis </t>
  </si>
  <si>
    <t xml:space="preserve">B376 </t>
  </si>
  <si>
    <t xml:space="preserve">Candidal endocarditis </t>
  </si>
  <si>
    <t xml:space="preserve">I330 </t>
  </si>
  <si>
    <t xml:space="preserve">Acute and subacute infective endocarditis </t>
  </si>
  <si>
    <t xml:space="preserve">I339 </t>
  </si>
  <si>
    <t xml:space="preserve">Acute and subacute endocarditis, unspecified </t>
  </si>
  <si>
    <t xml:space="preserve">I38 </t>
  </si>
  <si>
    <t xml:space="preserve">Endocarditis, valve unspecified </t>
  </si>
  <si>
    <t xml:space="preserve">I39 </t>
  </si>
  <si>
    <t xml:space="preserve">Endocarditis and heart valve disorders in diseases classified elsewhere </t>
  </si>
  <si>
    <t xml:space="preserve">M3211 </t>
  </si>
  <si>
    <t xml:space="preserve">Endocarditis in systemic lupus erythematosus </t>
  </si>
  <si>
    <t xml:space="preserve">D800 </t>
  </si>
  <si>
    <t xml:space="preserve">Hereditary hypogammaglobulinemia </t>
  </si>
  <si>
    <t xml:space="preserve">D801 </t>
  </si>
  <si>
    <t xml:space="preserve">Nonfamilial hypogammaglobulinemia </t>
  </si>
  <si>
    <t xml:space="preserve">D802 </t>
  </si>
  <si>
    <t xml:space="preserve">Selective deficiency of immunoglobulin A [IgA] </t>
  </si>
  <si>
    <t xml:space="preserve">D803 </t>
  </si>
  <si>
    <t xml:space="preserve">Selective deficiency of immunoglobulin G [IgG] subclasses </t>
  </si>
  <si>
    <t xml:space="preserve">D804 </t>
  </si>
  <si>
    <t xml:space="preserve">Selective deficiency of immunoglobulin M [IgM] </t>
  </si>
  <si>
    <t xml:space="preserve">D805 </t>
  </si>
  <si>
    <t xml:space="preserve">Immunodeficiency with increased immunoglobulin M [IgM] </t>
  </si>
  <si>
    <t xml:space="preserve">D806 </t>
  </si>
  <si>
    <t xml:space="preserve">Antibody deficiency with near-normal immunoglobulins or with hyperimmunoglobulinemia </t>
  </si>
  <si>
    <t xml:space="preserve">D807 </t>
  </si>
  <si>
    <t xml:space="preserve">Transient hypogammaglobulinemia of infancy </t>
  </si>
  <si>
    <t xml:space="preserve">D808 </t>
  </si>
  <si>
    <t xml:space="preserve">Other immunodeficiencies with predominantly antibody defects </t>
  </si>
  <si>
    <t xml:space="preserve">D809 </t>
  </si>
  <si>
    <t xml:space="preserve">Immunodeficiency with predominantly antibody defects, unspecified </t>
  </si>
  <si>
    <t xml:space="preserve">D810 </t>
  </si>
  <si>
    <t xml:space="preserve">Severe combined immunodeficiency [SCID] with reticular dysgenesis </t>
  </si>
  <si>
    <t xml:space="preserve">D811 </t>
  </si>
  <si>
    <t xml:space="preserve">Severe combined immunodeficiency [SCID] with low T- and B-cell numbers </t>
  </si>
  <si>
    <t xml:space="preserve">D812 </t>
  </si>
  <si>
    <t xml:space="preserve">Severe combined immunodeficiency [SCID] with low or normal B-cell numbers </t>
  </si>
  <si>
    <t xml:space="preserve">D813 </t>
  </si>
  <si>
    <t xml:space="preserve">Adenosine deaminase [ADA] deficiency </t>
  </si>
  <si>
    <t xml:space="preserve">D814 </t>
  </si>
  <si>
    <t xml:space="preserve">Nezelof's syndrome </t>
  </si>
  <si>
    <t xml:space="preserve">D815 </t>
  </si>
  <si>
    <t xml:space="preserve">Purine nucleoside phosphorylase [PNP] deficiency </t>
  </si>
  <si>
    <t xml:space="preserve">D816 </t>
  </si>
  <si>
    <t xml:space="preserve">Major histocompatibility complex class I deficiency </t>
  </si>
  <si>
    <t xml:space="preserve">D817 </t>
  </si>
  <si>
    <t xml:space="preserve">Major histocompatibility complex class II deficiency </t>
  </si>
  <si>
    <t xml:space="preserve">D8189 </t>
  </si>
  <si>
    <t xml:space="preserve">Other combined immunodeficiencies </t>
  </si>
  <si>
    <t xml:space="preserve">D819 </t>
  </si>
  <si>
    <t xml:space="preserve">Combined immunodeficiency, unspecified </t>
  </si>
  <si>
    <t xml:space="preserve">D820 </t>
  </si>
  <si>
    <t xml:space="preserve">Wiskott-Aldrich syndrome </t>
  </si>
  <si>
    <t xml:space="preserve">D821 </t>
  </si>
  <si>
    <t xml:space="preserve">Di George's syndrome </t>
  </si>
  <si>
    <t xml:space="preserve">D822 </t>
  </si>
  <si>
    <t xml:space="preserve">Immunodeficiency with short-limbed stature </t>
  </si>
  <si>
    <t xml:space="preserve">D823 </t>
  </si>
  <si>
    <t xml:space="preserve">Immunodeficiency following hereditary defective response to Epstein-Barr virus </t>
  </si>
  <si>
    <t xml:space="preserve">D824 </t>
  </si>
  <si>
    <t xml:space="preserve">Hyperimmunoglobulin E [IgE] syndrome </t>
  </si>
  <si>
    <t xml:space="preserve">D828 </t>
  </si>
  <si>
    <t xml:space="preserve">Immunodeficiency associated with other specified major defects </t>
  </si>
  <si>
    <t xml:space="preserve">D829 </t>
  </si>
  <si>
    <t xml:space="preserve">Immunodeficiency associated with major defect, unspecified </t>
  </si>
  <si>
    <t xml:space="preserve">D830 </t>
  </si>
  <si>
    <t xml:space="preserve">Common variable immunodeficiency with predominant abnormalities of B-cell numbers and function </t>
  </si>
  <si>
    <t xml:space="preserve">D831 </t>
  </si>
  <si>
    <t xml:space="preserve">Common variable immunodeficiency with predominant immunoregulatory T-cell disorders </t>
  </si>
  <si>
    <t xml:space="preserve">D832 </t>
  </si>
  <si>
    <t xml:space="preserve">Common variable immunodeficiency with autoantibodies to B- or T-cells </t>
  </si>
  <si>
    <t xml:space="preserve">D838 </t>
  </si>
  <si>
    <t xml:space="preserve">Other common variable immunodeficiencies </t>
  </si>
  <si>
    <t xml:space="preserve">D839 </t>
  </si>
  <si>
    <t xml:space="preserve">Common variable immunodeficiency, unspecified </t>
  </si>
  <si>
    <t xml:space="preserve">D840 </t>
  </si>
  <si>
    <t xml:space="preserve">Lymphocyte function antigen-1 [LFA-1] defect </t>
  </si>
  <si>
    <t xml:space="preserve">D848 </t>
  </si>
  <si>
    <t xml:space="preserve">Other specified immunodeficiencies </t>
  </si>
  <si>
    <t xml:space="preserve">D849 </t>
  </si>
  <si>
    <t xml:space="preserve">Immunodeficiency, unspecified </t>
  </si>
  <si>
    <t xml:space="preserve">D893 </t>
  </si>
  <si>
    <t xml:space="preserve">Immune reconstitution syndrome </t>
  </si>
  <si>
    <t xml:space="preserve">D8982 </t>
  </si>
  <si>
    <t xml:space="preserve">Autoimmune lymphoproliferative syndrome [ALPS] </t>
  </si>
  <si>
    <t xml:space="preserve">D8989 </t>
  </si>
  <si>
    <t xml:space="preserve">Other specified disorders involving the immune mechanism, not elsewhere classified </t>
  </si>
  <si>
    <t xml:space="preserve">D899 </t>
  </si>
  <si>
    <t xml:space="preserve">Disorder involving the immune mechanism, unspecified </t>
  </si>
  <si>
    <t xml:space="preserve">I8500 </t>
  </si>
  <si>
    <t xml:space="preserve">Esophageal varices without bleeding </t>
  </si>
  <si>
    <t xml:space="preserve">I8501 </t>
  </si>
  <si>
    <t xml:space="preserve">Esophageal varices with bleeding </t>
  </si>
  <si>
    <t xml:space="preserve">I8510 </t>
  </si>
  <si>
    <t xml:space="preserve">Secondary esophageal varices without bleeding </t>
  </si>
  <si>
    <t xml:space="preserve">I8511 </t>
  </si>
  <si>
    <t xml:space="preserve">Secondary esophageal varices with bleeding </t>
  </si>
  <si>
    <t xml:space="preserve">K7041 </t>
  </si>
  <si>
    <t xml:space="preserve">Alcoholic hepatic failure with coma </t>
  </si>
  <si>
    <t xml:space="preserve">K7111 </t>
  </si>
  <si>
    <t xml:space="preserve">Toxic liver disease with hepatic necrosis, with coma </t>
  </si>
  <si>
    <t xml:space="preserve">K7201 </t>
  </si>
  <si>
    <t xml:space="preserve">Acute and subacute hepatic failure with coma </t>
  </si>
  <si>
    <t xml:space="preserve">K7210 </t>
  </si>
  <si>
    <t xml:space="preserve">Chronic hepatic failure without coma </t>
  </si>
  <si>
    <t xml:space="preserve">K7211 </t>
  </si>
  <si>
    <t xml:space="preserve">Chronic hepatic failure with coma </t>
  </si>
  <si>
    <t xml:space="preserve">K7290 </t>
  </si>
  <si>
    <t xml:space="preserve">Hepatic failure, unspecified without coma </t>
  </si>
  <si>
    <t xml:space="preserve">K7291 </t>
  </si>
  <si>
    <t xml:space="preserve">Hepatic failure, unspecified with coma </t>
  </si>
  <si>
    <t xml:space="preserve">K766 </t>
  </si>
  <si>
    <t xml:space="preserve">Portal hypertension </t>
  </si>
  <si>
    <t xml:space="preserve">K767 </t>
  </si>
  <si>
    <t xml:space="preserve">Hepatorenal syndrome </t>
  </si>
  <si>
    <t xml:space="preserve">K7681 </t>
  </si>
  <si>
    <t xml:space="preserve">Hepatopulmonary syndrome </t>
  </si>
  <si>
    <t xml:space="preserve">G47411 </t>
  </si>
  <si>
    <t xml:space="preserve">Narcolepsy with cataplexy </t>
  </si>
  <si>
    <t xml:space="preserve">G47419 </t>
  </si>
  <si>
    <t xml:space="preserve">Narcolepsy without cataplexy </t>
  </si>
  <si>
    <t xml:space="preserve">G47421 </t>
  </si>
  <si>
    <t xml:space="preserve">Narcolepsy in conditions classified elsewhere with cataplexy </t>
  </si>
  <si>
    <t xml:space="preserve">G47429 </t>
  </si>
  <si>
    <t xml:space="preserve">Narcolepsy in conditions classified elsewhere without cataplexy </t>
  </si>
  <si>
    <t xml:space="preserve">E840 </t>
  </si>
  <si>
    <t xml:space="preserve">Cystic fibrosis with pulmonary manifestations </t>
  </si>
  <si>
    <t xml:space="preserve">E8411 </t>
  </si>
  <si>
    <t xml:space="preserve">Meconium ileus in cystic fibrosis </t>
  </si>
  <si>
    <t xml:space="preserve">E8419 </t>
  </si>
  <si>
    <t xml:space="preserve">Cystic fibrosis with other intestinal manifestations </t>
  </si>
  <si>
    <t xml:space="preserve">E848 </t>
  </si>
  <si>
    <t xml:space="preserve">Cystic fibrosis with other manifestations </t>
  </si>
  <si>
    <t xml:space="preserve">E849 </t>
  </si>
  <si>
    <t xml:space="preserve">Cystic fibrosis, unspecified </t>
  </si>
  <si>
    <t xml:space="preserve">D841 </t>
  </si>
  <si>
    <t xml:space="preserve">Defects in the complement system </t>
  </si>
  <si>
    <t xml:space="preserve">E8801 </t>
  </si>
  <si>
    <t xml:space="preserve">Alpha-1-antitrypsin deficiency </t>
  </si>
  <si>
    <t xml:space="preserve">E6601 </t>
  </si>
  <si>
    <t xml:space="preserve">Morbid (severe) obesity due to excess calories </t>
  </si>
  <si>
    <t xml:space="preserve">E662 </t>
  </si>
  <si>
    <t xml:space="preserve">Morbid (severe) obesity with alveolar hypoventilation </t>
  </si>
  <si>
    <t xml:space="preserve">Z6841 </t>
  </si>
  <si>
    <t xml:space="preserve">Body mass index (BMI) 40.0-44.9, adult </t>
  </si>
  <si>
    <t xml:space="preserve">Z6842 </t>
  </si>
  <si>
    <t xml:space="preserve">Body mass index (BMI) 45.0-49.9, adult </t>
  </si>
  <si>
    <t xml:space="preserve">Z6843 </t>
  </si>
  <si>
    <t xml:space="preserve">Body mass index (BMI) 50-59.9 , adult </t>
  </si>
  <si>
    <t xml:space="preserve">Z6844 </t>
  </si>
  <si>
    <t xml:space="preserve">Body mass index (BMI) 60.0-69.9, adult </t>
  </si>
  <si>
    <t xml:space="preserve">Z6845 </t>
  </si>
  <si>
    <t xml:space="preserve">Body mass index (BMI) 70 or greater, adult </t>
  </si>
  <si>
    <t xml:space="preserve">L4050 </t>
  </si>
  <si>
    <t xml:space="preserve">Arthropathic psoriasis, unspecified </t>
  </si>
  <si>
    <t xml:space="preserve">L4051 </t>
  </si>
  <si>
    <t xml:space="preserve">Distal interphalangeal psoriatic arthropathy </t>
  </si>
  <si>
    <t xml:space="preserve">L4052 </t>
  </si>
  <si>
    <t xml:space="preserve">Psoriatic arthritis mutilans </t>
  </si>
  <si>
    <t xml:space="preserve">L4053 </t>
  </si>
  <si>
    <t xml:space="preserve">Psoriatic spondylitis </t>
  </si>
  <si>
    <t xml:space="preserve">L4054 </t>
  </si>
  <si>
    <t xml:space="preserve">Psoriatic juvenile arthropathy </t>
  </si>
  <si>
    <t xml:space="preserve">L4059 </t>
  </si>
  <si>
    <t xml:space="preserve">Other psoriatic arthropathy </t>
  </si>
  <si>
    <t xml:space="preserve">M340 </t>
  </si>
  <si>
    <t xml:space="preserve">Progressive systemic sclerosis </t>
  </si>
  <si>
    <t xml:space="preserve">M341 </t>
  </si>
  <si>
    <t xml:space="preserve">CR(E)ST syndrome </t>
  </si>
  <si>
    <t xml:space="preserve">M342 </t>
  </si>
  <si>
    <t xml:space="preserve">Systemic sclerosis induced by drug and chemical </t>
  </si>
  <si>
    <t xml:space="preserve">M3481 </t>
  </si>
  <si>
    <t xml:space="preserve">Systemic sclerosis with lung involvement </t>
  </si>
  <si>
    <t xml:space="preserve">M3482 </t>
  </si>
  <si>
    <t xml:space="preserve">Systemic sclerosis with myopathy </t>
  </si>
  <si>
    <t xml:space="preserve">M3483 </t>
  </si>
  <si>
    <t xml:space="preserve">Systemic sclerosis with polyneuropathy </t>
  </si>
  <si>
    <t xml:space="preserve">M3489 </t>
  </si>
  <si>
    <t xml:space="preserve">Other systemic sclerosis </t>
  </si>
  <si>
    <t xml:space="preserve">M349 </t>
  </si>
  <si>
    <t xml:space="preserve">Systemic sclerosis, unspecified </t>
  </si>
  <si>
    <t xml:space="preserve">K860 </t>
  </si>
  <si>
    <t xml:space="preserve">Alcohol-induced chronic pancreatitis </t>
  </si>
  <si>
    <t xml:space="preserve">K861 </t>
  </si>
  <si>
    <t xml:space="preserve">Other chronic pancreatitis </t>
  </si>
  <si>
    <t xml:space="preserve">E08351 </t>
  </si>
  <si>
    <t xml:space="preserve">Diabetes mellitus due to underlying condition with proliferative diabetic retinopathy with macular edema </t>
  </si>
  <si>
    <t xml:space="preserve">E08359 </t>
  </si>
  <si>
    <t xml:space="preserve">Diabetes mellitus due to underlying condition with proliferative diabetic retinopathy without macular edema </t>
  </si>
  <si>
    <t xml:space="preserve">E09351 </t>
  </si>
  <si>
    <t xml:space="preserve">Drug or chemical induced diabetes mellitus with proliferative diabetic retinopathy with macular edema </t>
  </si>
  <si>
    <t xml:space="preserve">E09359 </t>
  </si>
  <si>
    <t xml:space="preserve">Drug or chemical induced diabetes mellitus with proliferative diabetic retinopathy without macular edema </t>
  </si>
  <si>
    <t xml:space="preserve">E10351 </t>
  </si>
  <si>
    <t xml:space="preserve">Type 1 diabetes mellitus with proliferative diabetic retinopathy with macular edema </t>
  </si>
  <si>
    <t xml:space="preserve">E10359 </t>
  </si>
  <si>
    <t xml:space="preserve">Type 1 diabetes mellitus with proliferative diabetic retinopathy without macular edema </t>
  </si>
  <si>
    <t xml:space="preserve">E11351 </t>
  </si>
  <si>
    <t xml:space="preserve">Type 2 diabetes mellitus with proliferative diabetic retinopathy with macular edema </t>
  </si>
  <si>
    <t xml:space="preserve">E11359 </t>
  </si>
  <si>
    <t xml:space="preserve">Type 2 diabetes mellitus with proliferative diabetic retinopathy without macular edema </t>
  </si>
  <si>
    <t xml:space="preserve">E13351 </t>
  </si>
  <si>
    <t xml:space="preserve">Other specified diabetes mellitus with proliferative diabetic retinopathy with macular edema </t>
  </si>
  <si>
    <t xml:space="preserve">E13359 </t>
  </si>
  <si>
    <t xml:space="preserve">Other specified diabetes mellitus with proliferative diabetic retinopathy without macular edema </t>
  </si>
  <si>
    <t xml:space="preserve">H4310 </t>
  </si>
  <si>
    <t xml:space="preserve">Vitreous hemorrhage, unspecified eye </t>
  </si>
  <si>
    <t xml:space="preserve">H4311 </t>
  </si>
  <si>
    <t xml:space="preserve">Vitreous hemorrhage, right eye </t>
  </si>
  <si>
    <t xml:space="preserve">H4312 </t>
  </si>
  <si>
    <t xml:space="preserve">Vitreous hemorrhage, left eye </t>
  </si>
  <si>
    <t xml:space="preserve">H4313 </t>
  </si>
  <si>
    <t xml:space="preserve">Vitreous hemorrhage, bilateral </t>
  </si>
  <si>
    <t xml:space="preserve">M96621 </t>
  </si>
  <si>
    <t xml:space="preserve">Fracture of humerus following insertion of orthopedic implant, joint prosthesis, or bone plate, right arm </t>
  </si>
  <si>
    <t xml:space="preserve">M96622 </t>
  </si>
  <si>
    <t xml:space="preserve">Fracture of humerus following insertion of orthopedic implant, joint prosthesis, or bone plate, left arm </t>
  </si>
  <si>
    <t xml:space="preserve">M96629 </t>
  </si>
  <si>
    <t xml:space="preserve">Fracture of humerus following insertion of orthopedic implant, joint prosthesis, or bone plate, unspecified arm </t>
  </si>
  <si>
    <t xml:space="preserve">M96631 </t>
  </si>
  <si>
    <t xml:space="preserve">Fracture of radius or ulna following insertion of orthopedic implant, joint prosthesis, or bone plate, right arm </t>
  </si>
  <si>
    <t xml:space="preserve">M96632 </t>
  </si>
  <si>
    <t xml:space="preserve">Fracture of radius or ulna following insertion of orthopedic implant, joint prosthesis, or bone plate, left arm </t>
  </si>
  <si>
    <t xml:space="preserve">M96639 </t>
  </si>
  <si>
    <t xml:space="preserve">Fracture of radius or ulna following insertion of orthopedic implant, joint prosthesis, or bone plate, unspecified arm </t>
  </si>
  <si>
    <t xml:space="preserve">M9665 </t>
  </si>
  <si>
    <t xml:space="preserve">Fracture of pelvis following insertion of orthopedic implant, joint prosthesis, or bone plate </t>
  </si>
  <si>
    <t xml:space="preserve">M96661 </t>
  </si>
  <si>
    <t xml:space="preserve">Fracture of femur following insertion of orthopedic implant, joint prosthesis, or bone plate, right leg </t>
  </si>
  <si>
    <t xml:space="preserve">M96662 </t>
  </si>
  <si>
    <t xml:space="preserve">Fracture of femur following insertion of orthopedic implant, joint prosthesis, or bone plate, left leg </t>
  </si>
  <si>
    <t xml:space="preserve">M96669 </t>
  </si>
  <si>
    <t xml:space="preserve">Fracture of femur following insertion of orthopedic implant, joint prosthesis, or bone plate, unspecified leg </t>
  </si>
  <si>
    <t xml:space="preserve">M96671 </t>
  </si>
  <si>
    <t xml:space="preserve">Fracture of tibia or fibula following insertion of orthopedic implant, joint prosthesis, or bone plate, right leg </t>
  </si>
  <si>
    <t xml:space="preserve">M96672 </t>
  </si>
  <si>
    <t xml:space="preserve">Fracture of tibia or fibula following insertion of orthopedic implant, joint prosthesis, or bone plate, left leg </t>
  </si>
  <si>
    <t xml:space="preserve">M96679 </t>
  </si>
  <si>
    <t xml:space="preserve">Fracture of tibia or fibula following insertion of orthopedic implant, joint prosthesis, or bone plate, unspecified leg </t>
  </si>
  <si>
    <t xml:space="preserve">M9669 </t>
  </si>
  <si>
    <t xml:space="preserve">Fracture of other bone following insertion of orthopedic implant, joint prosthesis, or bone plate </t>
  </si>
  <si>
    <t xml:space="preserve">N99510 </t>
  </si>
  <si>
    <t xml:space="preserve">Cystostomy hemorrhage </t>
  </si>
  <si>
    <t xml:space="preserve">N99511 </t>
  </si>
  <si>
    <t xml:space="preserve">Cystostomy infection </t>
  </si>
  <si>
    <t xml:space="preserve">N99512 </t>
  </si>
  <si>
    <t xml:space="preserve">Cystostomy malfunction </t>
  </si>
  <si>
    <t xml:space="preserve">N99518 </t>
  </si>
  <si>
    <t xml:space="preserve">Other cystostomy complication </t>
  </si>
  <si>
    <t xml:space="preserve">N99520 </t>
  </si>
  <si>
    <t xml:space="preserve">Hemorrhage of incontinent external stoma of urinary tract </t>
  </si>
  <si>
    <t xml:space="preserve">N99521 </t>
  </si>
  <si>
    <t xml:space="preserve">Infection of incontinent external stoma of urinary tract </t>
  </si>
  <si>
    <t xml:space="preserve">N99522 </t>
  </si>
  <si>
    <t xml:space="preserve">Malfunction of incontinent external stoma of urinary tract </t>
  </si>
  <si>
    <t xml:space="preserve">N99528 </t>
  </si>
  <si>
    <t xml:space="preserve">Other complication of incontinent external stoma of urinary tract </t>
  </si>
  <si>
    <t xml:space="preserve">N99530 </t>
  </si>
  <si>
    <t xml:space="preserve">Hemorrhage of continent stoma of urinary tract </t>
  </si>
  <si>
    <t xml:space="preserve">N99531 </t>
  </si>
  <si>
    <t xml:space="preserve">Infection of continent stoma of urinary tract </t>
  </si>
  <si>
    <t xml:space="preserve">N99532 </t>
  </si>
  <si>
    <t xml:space="preserve">Malfunction of continent stoma of urinary tract </t>
  </si>
  <si>
    <t xml:space="preserve">N99538 </t>
  </si>
  <si>
    <t xml:space="preserve">Other complication of continent stoma of urinary tract </t>
  </si>
  <si>
    <t xml:space="preserve">T82310A </t>
  </si>
  <si>
    <t xml:space="preserve">Breakdown (mechanical) of aortic (bifurcation) graft (replacement), initial encounter </t>
  </si>
  <si>
    <t xml:space="preserve">T82311A </t>
  </si>
  <si>
    <t xml:space="preserve">Breakdown (mechanical) of carotid arterial graft (bypass), initial encounter </t>
  </si>
  <si>
    <t xml:space="preserve">T82312A </t>
  </si>
  <si>
    <t xml:space="preserve">Breakdown (mechanical) of femoral arterial graft (bypass), initial encounter </t>
  </si>
  <si>
    <t xml:space="preserve">T82318A </t>
  </si>
  <si>
    <t xml:space="preserve">Breakdown (mechanical) of other vascular grafts, initial encounter </t>
  </si>
  <si>
    <t xml:space="preserve">T82319A </t>
  </si>
  <si>
    <t xml:space="preserve">Breakdown (mechanical) of unspecified vascular grafts, initial encounter </t>
  </si>
  <si>
    <t xml:space="preserve">T82320A </t>
  </si>
  <si>
    <t xml:space="preserve">Displacement of aortic (bifurcation) graft (replacement), initial encounter </t>
  </si>
  <si>
    <t xml:space="preserve">T82321A </t>
  </si>
  <si>
    <t xml:space="preserve">Displacement of carotid arterial graft (bypass), initial encounter </t>
  </si>
  <si>
    <t xml:space="preserve">T82322A </t>
  </si>
  <si>
    <t xml:space="preserve">Displacement of femoral arterial graft (bypass), initial encounter </t>
  </si>
  <si>
    <t xml:space="preserve">T82328A </t>
  </si>
  <si>
    <t xml:space="preserve">Displacement of other vascular grafts, initial encounter </t>
  </si>
  <si>
    <t xml:space="preserve">T82329A </t>
  </si>
  <si>
    <t xml:space="preserve">Displacement of unspecified vascular grafts, initial encounter </t>
  </si>
  <si>
    <t xml:space="preserve">T82330A </t>
  </si>
  <si>
    <t xml:space="preserve">Leakage of aortic (bifurcation) graft (replacement), initial encounter </t>
  </si>
  <si>
    <t xml:space="preserve">T82331A </t>
  </si>
  <si>
    <t xml:space="preserve">Leakage of carotid arterial graft (bypass), initial encounter </t>
  </si>
  <si>
    <t xml:space="preserve">T82332A </t>
  </si>
  <si>
    <t xml:space="preserve">Leakage of femoral arterial graft (bypass), initial encounter </t>
  </si>
  <si>
    <t xml:space="preserve">T82338A </t>
  </si>
  <si>
    <t xml:space="preserve">Leakage of other vascular grafts, initial encounter </t>
  </si>
  <si>
    <t xml:space="preserve">T82339A </t>
  </si>
  <si>
    <t xml:space="preserve">Leakage of unspecified vascular graft, initial encounter </t>
  </si>
  <si>
    <t xml:space="preserve">T82390A </t>
  </si>
  <si>
    <t xml:space="preserve">Other mechanical complication of aortic (bifurcation) graft (replacement), initial encounter </t>
  </si>
  <si>
    <t xml:space="preserve">T82391A </t>
  </si>
  <si>
    <t xml:space="preserve">Other mechanical complication of carotid arterial graft (bypass), initial encounter </t>
  </si>
  <si>
    <t xml:space="preserve">T82392A </t>
  </si>
  <si>
    <t xml:space="preserve">Other mechanical complication of femoral arterial graft (bypass), initial encounter </t>
  </si>
  <si>
    <t xml:space="preserve">T82398A </t>
  </si>
  <si>
    <t xml:space="preserve">Other mechanical complication of other vascular grafts, initial encounter </t>
  </si>
  <si>
    <t xml:space="preserve">T82399A </t>
  </si>
  <si>
    <t xml:space="preserve">Other mechanical complication of unspecified vascular grafts, initial encounter </t>
  </si>
  <si>
    <t xml:space="preserve">T82510A </t>
  </si>
  <si>
    <t xml:space="preserve">Breakdown (mechanical) of surgically created arteriovenous fistula, initial encounter </t>
  </si>
  <si>
    <t xml:space="preserve">T82511A </t>
  </si>
  <si>
    <t xml:space="preserve">Breakdown (mechanical) of surgically created arteriovenous shunt, initial encounter </t>
  </si>
  <si>
    <t xml:space="preserve">T82513A </t>
  </si>
  <si>
    <t xml:space="preserve">Breakdown (mechanical) of balloon (counterpulsation) device, initial encounter </t>
  </si>
  <si>
    <t xml:space="preserve">T82514A </t>
  </si>
  <si>
    <t xml:space="preserve">Breakdown (mechanical) of infusion catheter, initial encounter </t>
  </si>
  <si>
    <t xml:space="preserve">T82515A </t>
  </si>
  <si>
    <t xml:space="preserve">Breakdown (mechanical) of umbrella device, initial encounter </t>
  </si>
  <si>
    <t xml:space="preserve">T82518A </t>
  </si>
  <si>
    <t xml:space="preserve">Breakdown (mechanical) of other cardiac and vascular devices and implants, initial encounter </t>
  </si>
  <si>
    <t xml:space="preserve">T82520A </t>
  </si>
  <si>
    <t xml:space="preserve">Displacement of surgically created arteriovenous fistula, initial encounter </t>
  </si>
  <si>
    <t xml:space="preserve">T82521A </t>
  </si>
  <si>
    <t xml:space="preserve">Displacement of surgically created arteriovenous shunt, initial encounter </t>
  </si>
  <si>
    <t xml:space="preserve">T82523A </t>
  </si>
  <si>
    <t xml:space="preserve">Displacement of balloon (counterpulsation) device, initial encounter </t>
  </si>
  <si>
    <t xml:space="preserve">T82524A </t>
  </si>
  <si>
    <t xml:space="preserve">Displacement of infusion catheter, initial encounter </t>
  </si>
  <si>
    <t xml:space="preserve">T82525A </t>
  </si>
  <si>
    <t xml:space="preserve">Displacement of umbrella device, initial encounter </t>
  </si>
  <si>
    <t xml:space="preserve">T82528A </t>
  </si>
  <si>
    <t xml:space="preserve">Displacement of other cardiac and vascular devices and implants, initial encounter </t>
  </si>
  <si>
    <t xml:space="preserve">T82530A </t>
  </si>
  <si>
    <t xml:space="preserve">Leakage of surgically created arteriovenous fistula, initial encounter </t>
  </si>
  <si>
    <t xml:space="preserve">T82531A </t>
  </si>
  <si>
    <t xml:space="preserve">Leakage of surgically created arteriovenous shunt, initial encounter </t>
  </si>
  <si>
    <t xml:space="preserve">T82533A </t>
  </si>
  <si>
    <t xml:space="preserve">Leakage of balloon (counterpulsation) device, initial encounter </t>
  </si>
  <si>
    <t xml:space="preserve">T82534A </t>
  </si>
  <si>
    <t xml:space="preserve">Leakage of infusion catheter, initial encounter </t>
  </si>
  <si>
    <t xml:space="preserve">T82535A </t>
  </si>
  <si>
    <t xml:space="preserve">Leakage of umbrella device, initial encounter </t>
  </si>
  <si>
    <t xml:space="preserve">T82538A </t>
  </si>
  <si>
    <t xml:space="preserve">Leakage of other cardiac and vascular devices and implants, initial encounter </t>
  </si>
  <si>
    <t xml:space="preserve">T82590A </t>
  </si>
  <si>
    <t xml:space="preserve">Other mechanical complication of surgically created arteriovenous fistula, initial encounter </t>
  </si>
  <si>
    <t xml:space="preserve">T82591A </t>
  </si>
  <si>
    <t xml:space="preserve">Other mechanical complication of surgically created arteriovenous shunt, initial encounter </t>
  </si>
  <si>
    <t xml:space="preserve">T82593A </t>
  </si>
  <si>
    <t xml:space="preserve">Other mechanical complication of balloon (counterpulsation) device, initial encounter </t>
  </si>
  <si>
    <t xml:space="preserve">T82594A </t>
  </si>
  <si>
    <t xml:space="preserve">Other mechanical complication of infusion catheter, initial encounter </t>
  </si>
  <si>
    <t xml:space="preserve">T82595A </t>
  </si>
  <si>
    <t xml:space="preserve">Other mechanical complication of umbrella device, initial encounter </t>
  </si>
  <si>
    <t xml:space="preserve">T82598A </t>
  </si>
  <si>
    <t xml:space="preserve">Other mechanical complication of other cardiac and vascular devices and implants, initial encounter </t>
  </si>
  <si>
    <t xml:space="preserve">T826XXA </t>
  </si>
  <si>
    <t xml:space="preserve">Infection and inflammatory reaction due to cardiac valve prosthesis, initial encounter </t>
  </si>
  <si>
    <t xml:space="preserve">T827XXA </t>
  </si>
  <si>
    <t xml:space="preserve">Infection and inflammatory reaction due to other cardiac and vascular devices, implants and grafts, initial encounter </t>
  </si>
  <si>
    <t xml:space="preserve">T82818A </t>
  </si>
  <si>
    <t xml:space="preserve">Embolism due to vascular prosthetic devices, implants and grafts, initial encounter </t>
  </si>
  <si>
    <t xml:space="preserve">T82828A </t>
  </si>
  <si>
    <t xml:space="preserve">Fibrosis due to vascular prosthetic devices, implants and grafts, initial encounter </t>
  </si>
  <si>
    <t xml:space="preserve">T82838A </t>
  </si>
  <si>
    <t xml:space="preserve">Hemorrhage due to vascular prosthetic devices, implants and grafts, initial encounter </t>
  </si>
  <si>
    <t xml:space="preserve">T82848A </t>
  </si>
  <si>
    <t xml:space="preserve">Pain due to vascular prosthetic devices, implants and grafts, initial encounter </t>
  </si>
  <si>
    <t xml:space="preserve">T82858A </t>
  </si>
  <si>
    <t xml:space="preserve">Stenosis of other vascular prosthetic devices, implants and grafts, initial encounter </t>
  </si>
  <si>
    <t xml:space="preserve">T82868A </t>
  </si>
  <si>
    <t xml:space="preserve">Thrombosis due to vascular prosthetic devices, implants and grafts, initial encounter </t>
  </si>
  <si>
    <t xml:space="preserve">T82898A </t>
  </si>
  <si>
    <t xml:space="preserve">Other specified complication of vascular prosthetic devices, implants and grafts, initial encounter </t>
  </si>
  <si>
    <t xml:space="preserve">T83010A </t>
  </si>
  <si>
    <t xml:space="preserve">Breakdown (mechanical) of cystostomy catheter, initial encounter </t>
  </si>
  <si>
    <t xml:space="preserve">T83018A </t>
  </si>
  <si>
    <t xml:space="preserve">Breakdown (mechanical) of other urinary catheter, initial encounter </t>
  </si>
  <si>
    <t xml:space="preserve">T83020A </t>
  </si>
  <si>
    <t xml:space="preserve">Displacement of cystostomy catheter, initial encounter </t>
  </si>
  <si>
    <t xml:space="preserve">T83028A </t>
  </si>
  <si>
    <t xml:space="preserve">Displacement of other urinary catheter, initial encounter </t>
  </si>
  <si>
    <t xml:space="preserve">T83030A </t>
  </si>
  <si>
    <t xml:space="preserve">Leakage of cystostomy catheter, initial encounter </t>
  </si>
  <si>
    <t xml:space="preserve">T83038A </t>
  </si>
  <si>
    <t xml:space="preserve">Leakage of other urinary catheter, initial encounter </t>
  </si>
  <si>
    <t xml:space="preserve">T83090A </t>
  </si>
  <si>
    <t xml:space="preserve">Other mechanical complication of cystostomy catheter, initial encounter </t>
  </si>
  <si>
    <t xml:space="preserve">T83098A </t>
  </si>
  <si>
    <t xml:space="preserve">Other mechanical complication of other urinary catheter, initial encounter </t>
  </si>
  <si>
    <t xml:space="preserve">T83110A </t>
  </si>
  <si>
    <t xml:space="preserve">Breakdown (mechanical) of urinary electronic stimulator device, initial encounter </t>
  </si>
  <si>
    <t xml:space="preserve">T83111A </t>
  </si>
  <si>
    <t xml:space="preserve">Breakdown (mechanical) of implanted urinary sphincter, initial encounter </t>
  </si>
  <si>
    <t xml:space="preserve">T83112A </t>
  </si>
  <si>
    <t xml:space="preserve">Breakdown (mechanical) of indwelling ureteral stent, initial encounter </t>
  </si>
  <si>
    <t xml:space="preserve">T83118A </t>
  </si>
  <si>
    <t xml:space="preserve">Breakdown (mechanical) of other urinary devices and implants, initial encounter </t>
  </si>
  <si>
    <t xml:space="preserve">T83120A </t>
  </si>
  <si>
    <t xml:space="preserve">Displacement of urinary electronic stimulator device, initial encounter </t>
  </si>
  <si>
    <t xml:space="preserve">T83121A </t>
  </si>
  <si>
    <t xml:space="preserve">Displacement of implanted urinary sphincter, initial encounter </t>
  </si>
  <si>
    <t xml:space="preserve">T83122A </t>
  </si>
  <si>
    <t xml:space="preserve">Displacement of indwelling ureteral stent, initial encounter </t>
  </si>
  <si>
    <t xml:space="preserve">T83128A </t>
  </si>
  <si>
    <t xml:space="preserve">Displacement of other urinary devices and implants, initial encounter </t>
  </si>
  <si>
    <t xml:space="preserve">T83190A </t>
  </si>
  <si>
    <t xml:space="preserve">Other mechanical complication of urinary electronic stimulator device, initial encounter </t>
  </si>
  <si>
    <t xml:space="preserve">T83191A </t>
  </si>
  <si>
    <t xml:space="preserve">Other mechanical complication of implanted urinary sphincter, initial encounter </t>
  </si>
  <si>
    <t xml:space="preserve">T83192A </t>
  </si>
  <si>
    <t xml:space="preserve">Other mechanical complication of indwelling ureteral stent, initial encounter </t>
  </si>
  <si>
    <t xml:space="preserve">T83198A </t>
  </si>
  <si>
    <t xml:space="preserve">Other mechanical complication of other urinary devices and implants, initial encounter </t>
  </si>
  <si>
    <t xml:space="preserve">T8321XA </t>
  </si>
  <si>
    <t xml:space="preserve">Breakdown (mechanical) of graft of urinary organ, initial encounter </t>
  </si>
  <si>
    <t xml:space="preserve">T8322XA </t>
  </si>
  <si>
    <t xml:space="preserve">Displacement of graft of urinary organ, initial encounter </t>
  </si>
  <si>
    <t xml:space="preserve">T8323XA </t>
  </si>
  <si>
    <t xml:space="preserve">Leakage of graft of urinary organ, initial encounter </t>
  </si>
  <si>
    <t xml:space="preserve">T8329XA </t>
  </si>
  <si>
    <t xml:space="preserve">Other mechanical complication of graft of urinary organ, initial encounter </t>
  </si>
  <si>
    <t xml:space="preserve">T83410A </t>
  </si>
  <si>
    <t xml:space="preserve">Breakdown (mechanical) of implanted penile prosthesis, initial encounter </t>
  </si>
  <si>
    <t xml:space="preserve">T83418A </t>
  </si>
  <si>
    <t xml:space="preserve">Breakdown (mechanical) of other prosthetic devices, implants and grafts of genital tract, initial encounter </t>
  </si>
  <si>
    <t xml:space="preserve">T83420A </t>
  </si>
  <si>
    <t xml:space="preserve">Displacement of implanted penile prosthesis, initial encounter </t>
  </si>
  <si>
    <t xml:space="preserve">T83428A </t>
  </si>
  <si>
    <t xml:space="preserve">Displacement of other prosthetic devices, implants and grafts of genital tract, initial encounter </t>
  </si>
  <si>
    <t xml:space="preserve">T83490A </t>
  </si>
  <si>
    <t xml:space="preserve">Other mechanical complication of implanted penile prosthesis, initial encounter </t>
  </si>
  <si>
    <t xml:space="preserve">T83498A </t>
  </si>
  <si>
    <t xml:space="preserve">Other mechanical complication of other prosthetic devices, implants and grafts of genital tract, initial encounter </t>
  </si>
  <si>
    <t xml:space="preserve">T8351XA </t>
  </si>
  <si>
    <t xml:space="preserve">  </t>
  </si>
  <si>
    <t xml:space="preserve">T8359XA </t>
  </si>
  <si>
    <t xml:space="preserve">T836XXA </t>
  </si>
  <si>
    <t xml:space="preserve">T83711A </t>
  </si>
  <si>
    <t xml:space="preserve">Erosion of implanted vaginal mesh to surrounding organ or tissue, initial encounter </t>
  </si>
  <si>
    <t xml:space="preserve">T83718A </t>
  </si>
  <si>
    <t xml:space="preserve">Erosion of other implanted mesh to organ or tissue, initial encounter </t>
  </si>
  <si>
    <t xml:space="preserve">T83728A </t>
  </si>
  <si>
    <t xml:space="preserve">Exposure of other implanted mesh into organ or tissue, initial encounter </t>
  </si>
  <si>
    <t xml:space="preserve">T8381XA </t>
  </si>
  <si>
    <t xml:space="preserve">Embolism due to genitourinary prosthetic devices, implants and grafts, initial encounter </t>
  </si>
  <si>
    <t xml:space="preserve">T8382XA </t>
  </si>
  <si>
    <t xml:space="preserve">Fibrosis due to genitourinary prosthetic devices, implants and grafts, initial encounter </t>
  </si>
  <si>
    <t xml:space="preserve">T8383XA </t>
  </si>
  <si>
    <t xml:space="preserve">Hemorrhage due to genitourinary prosthetic devices, implants and grafts, initial encounter </t>
  </si>
  <si>
    <t xml:space="preserve">T8384XA </t>
  </si>
  <si>
    <t xml:space="preserve">Pain due to genitourinary prosthetic devices, implants and grafts, initial encounter </t>
  </si>
  <si>
    <t xml:space="preserve">T8385XA </t>
  </si>
  <si>
    <t xml:space="preserve">Stenosis due to genitourinary prosthetic devices, implants and grafts, initial encounter </t>
  </si>
  <si>
    <t xml:space="preserve">T8386XA </t>
  </si>
  <si>
    <t xml:space="preserve">Thrombosis due to genitourinary prosthetic devices, implants and grafts, initial encounter </t>
  </si>
  <si>
    <t xml:space="preserve">T8389XA </t>
  </si>
  <si>
    <t xml:space="preserve">Other specified complication of genitourinary prosthetic devices, implants and grafts, initial encounter </t>
  </si>
  <si>
    <t xml:space="preserve">T839XXA </t>
  </si>
  <si>
    <t xml:space="preserve">Unspecified complication of genitourinary prosthetic device, implant and graft, initial encounter </t>
  </si>
  <si>
    <t xml:space="preserve">T84010A </t>
  </si>
  <si>
    <t xml:space="preserve">Broken internal right hip prosthesis, initial encounter </t>
  </si>
  <si>
    <t xml:space="preserve">T84011A </t>
  </si>
  <si>
    <t xml:space="preserve">Broken internal left hip prosthesis, initial encounter </t>
  </si>
  <si>
    <t xml:space="preserve">T84012A </t>
  </si>
  <si>
    <t xml:space="preserve">Broken internal right knee prosthesis, initial encounter </t>
  </si>
  <si>
    <t xml:space="preserve">T84013A </t>
  </si>
  <si>
    <t xml:space="preserve">Broken internal left knee prosthesis, initial encounter </t>
  </si>
  <si>
    <t xml:space="preserve">T84018A </t>
  </si>
  <si>
    <t xml:space="preserve">Broken internal joint prosthesis, other site, initial encounter </t>
  </si>
  <si>
    <t xml:space="preserve">T84019A </t>
  </si>
  <si>
    <t xml:space="preserve">Broken internal joint prosthesis, unspecified site, initial encounter </t>
  </si>
  <si>
    <t xml:space="preserve">T84020A </t>
  </si>
  <si>
    <t xml:space="preserve">Dislocation of internal right hip prosthesis, initial encounter </t>
  </si>
  <si>
    <t xml:space="preserve">T84021A </t>
  </si>
  <si>
    <t xml:space="preserve">Dislocation of internal left hip prosthesis, initial encounter </t>
  </si>
  <si>
    <t xml:space="preserve">T84022A </t>
  </si>
  <si>
    <t xml:space="preserve">Instability of internal right knee prosthesis, initial encounter </t>
  </si>
  <si>
    <t xml:space="preserve">T84023A </t>
  </si>
  <si>
    <t xml:space="preserve">Instability of internal left knee prosthesis, initial encounter </t>
  </si>
  <si>
    <t xml:space="preserve">T84028A </t>
  </si>
  <si>
    <t xml:space="preserve">Dislocation of other internal joint prosthesis, initial encounter </t>
  </si>
  <si>
    <t xml:space="preserve">T84029A </t>
  </si>
  <si>
    <t xml:space="preserve">Dislocation of unspecified internal joint prosthesis, initial encounter </t>
  </si>
  <si>
    <t xml:space="preserve">T84030A </t>
  </si>
  <si>
    <t xml:space="preserve">Mechanical loosening of internal right hip prosthetic joint, initial encounter </t>
  </si>
  <si>
    <t xml:space="preserve">T84031A </t>
  </si>
  <si>
    <t xml:space="preserve">Mechanical loosening of internal left hip prosthetic joint, initial encounter </t>
  </si>
  <si>
    <t xml:space="preserve">T84032A </t>
  </si>
  <si>
    <t xml:space="preserve">Mechanical loosening of internal right knee prosthetic joint, initial encounter </t>
  </si>
  <si>
    <t xml:space="preserve">T84033A </t>
  </si>
  <si>
    <t xml:space="preserve">Mechanical loosening of internal left knee prosthetic joint, initial encounter </t>
  </si>
  <si>
    <t xml:space="preserve">T84038A </t>
  </si>
  <si>
    <t xml:space="preserve">Mechanical loosening of other internal prosthetic joint, initial encounter </t>
  </si>
  <si>
    <t xml:space="preserve">T84039A </t>
  </si>
  <si>
    <t xml:space="preserve">Mechanical loosening of unspecified internal prosthetic joint, initial encounter </t>
  </si>
  <si>
    <t xml:space="preserve">T84040A </t>
  </si>
  <si>
    <t xml:space="preserve">T84041A </t>
  </si>
  <si>
    <t xml:space="preserve">T84042A </t>
  </si>
  <si>
    <t xml:space="preserve">T84043A </t>
  </si>
  <si>
    <t xml:space="preserve">T84048A </t>
  </si>
  <si>
    <t xml:space="preserve">T84049A </t>
  </si>
  <si>
    <t xml:space="preserve">T84050A </t>
  </si>
  <si>
    <t xml:space="preserve">Periprosthetic osteolysis of internal prosthetic right hip joint, initial encounter </t>
  </si>
  <si>
    <t xml:space="preserve">T84051A </t>
  </si>
  <si>
    <t xml:space="preserve">Periprosthetic osteolysis of internal prosthetic left hip joint, initial encounter </t>
  </si>
  <si>
    <t xml:space="preserve">T84052A </t>
  </si>
  <si>
    <t xml:space="preserve">Periprosthetic osteolysis of internal prosthetic right knee joint, initial encounter </t>
  </si>
  <si>
    <t xml:space="preserve">T84053A </t>
  </si>
  <si>
    <t xml:space="preserve">Periprosthetic osteolysis of internal prosthetic left knee joint, initial encounter </t>
  </si>
  <si>
    <t xml:space="preserve">T84058A </t>
  </si>
  <si>
    <t xml:space="preserve">Periprosthetic osteolysis of other internal prosthetic joint, initial encounter </t>
  </si>
  <si>
    <t xml:space="preserve">T84059A </t>
  </si>
  <si>
    <t xml:space="preserve">Periprosthetic osteolysis of unspecified internal prosthetic joint, initial encounter </t>
  </si>
  <si>
    <t xml:space="preserve">T84060A </t>
  </si>
  <si>
    <t xml:space="preserve">Wear of articular bearing surface of internal prosthetic right hip joint, initial encounter </t>
  </si>
  <si>
    <t xml:space="preserve">T84061A </t>
  </si>
  <si>
    <t xml:space="preserve">Wear of articular bearing surface of internal prosthetic left hip joint, initial encounter </t>
  </si>
  <si>
    <t xml:space="preserve">T84062A </t>
  </si>
  <si>
    <t xml:space="preserve">Wear of articular bearing surface of internal prosthetic right knee joint, initial encounter </t>
  </si>
  <si>
    <t xml:space="preserve">T84063A </t>
  </si>
  <si>
    <t xml:space="preserve">Wear of articular bearing surface of internal prosthetic left knee joint, initial encounter </t>
  </si>
  <si>
    <t xml:space="preserve">T84068A </t>
  </si>
  <si>
    <t xml:space="preserve">Wear of articular bearing surface of other internal prosthetic joint, initial encounter </t>
  </si>
  <si>
    <t xml:space="preserve">T84069A </t>
  </si>
  <si>
    <t xml:space="preserve">Wear of articular bearing surface of unspecified internal prosthetic joint, initial encounter </t>
  </si>
  <si>
    <t xml:space="preserve">T84090A </t>
  </si>
  <si>
    <t xml:space="preserve">Other mechanical complication of internal right hip prosthesis, initial encounter </t>
  </si>
  <si>
    <t xml:space="preserve">T84091A </t>
  </si>
  <si>
    <t xml:space="preserve">Other mechanical complication of internal left hip prosthesis, initial encounter </t>
  </si>
  <si>
    <t xml:space="preserve">T84092A </t>
  </si>
  <si>
    <t xml:space="preserve">Other mechanical complication of internal right knee prosthesis, initial encounter </t>
  </si>
  <si>
    <t xml:space="preserve">T84093A </t>
  </si>
  <si>
    <t xml:space="preserve">Other mechanical complication of internal left knee prosthesis, initial encounter </t>
  </si>
  <si>
    <t xml:space="preserve">T84098A </t>
  </si>
  <si>
    <t xml:space="preserve">Other mechanical complication of other internal joint prosthesis, initial encounter </t>
  </si>
  <si>
    <t xml:space="preserve">T84099A </t>
  </si>
  <si>
    <t xml:space="preserve">Other mechanical complication of unspecified internal joint prosthesis, initial encounter </t>
  </si>
  <si>
    <t xml:space="preserve">T84110A </t>
  </si>
  <si>
    <t xml:space="preserve">Breakdown (mechanical) of internal fixation device of right humerus, initial encounter </t>
  </si>
  <si>
    <t xml:space="preserve">T84111A </t>
  </si>
  <si>
    <t xml:space="preserve">Breakdown (mechanical) of internal fixation device of left humerus, initial encounter </t>
  </si>
  <si>
    <t xml:space="preserve">T84112A </t>
  </si>
  <si>
    <t xml:space="preserve">Breakdown (mechanical) of internal fixation device of bone of right forearm, initial encounter </t>
  </si>
  <si>
    <t xml:space="preserve">T84113A </t>
  </si>
  <si>
    <t xml:space="preserve">Breakdown (mechanical) of internal fixation device of bone of left forearm, initial encounter </t>
  </si>
  <si>
    <t xml:space="preserve">T84114A </t>
  </si>
  <si>
    <t xml:space="preserve">Breakdown (mechanical) of internal fixation device of right femur, initial encounter </t>
  </si>
  <si>
    <t xml:space="preserve">T84115A </t>
  </si>
  <si>
    <t xml:space="preserve">Breakdown (mechanical) of internal fixation device of left femur, initial encounter </t>
  </si>
  <si>
    <t xml:space="preserve">T84116A </t>
  </si>
  <si>
    <t xml:space="preserve">Breakdown (mechanical) of internal fixation device of bone of right lower leg, initial encounter </t>
  </si>
  <si>
    <t xml:space="preserve">T84117A </t>
  </si>
  <si>
    <t xml:space="preserve">Breakdown (mechanical) of internal fixation device of bone of left lower leg, initial encounter </t>
  </si>
  <si>
    <t xml:space="preserve">T84119A </t>
  </si>
  <si>
    <t xml:space="preserve">Breakdown (mechanical) of internal fixation device of unspecified bone of limb, initial encounter </t>
  </si>
  <si>
    <t xml:space="preserve">T84120A </t>
  </si>
  <si>
    <t xml:space="preserve">Displacement of internal fixation device of right humerus, initial encounter </t>
  </si>
  <si>
    <t xml:space="preserve">T84121A </t>
  </si>
  <si>
    <t xml:space="preserve">Displacement of internal fixation device of left humerus, initial encounter </t>
  </si>
  <si>
    <t xml:space="preserve">T84122A </t>
  </si>
  <si>
    <t xml:space="preserve">Displacement of internal fixation device of bone of right forearm, initial encounter </t>
  </si>
  <si>
    <t xml:space="preserve">T84123A </t>
  </si>
  <si>
    <t xml:space="preserve">Displacement of internal fixation device of bone of left forearm, initial encounter </t>
  </si>
  <si>
    <t xml:space="preserve">T84124A </t>
  </si>
  <si>
    <t xml:space="preserve">Displacement of internal fixation device of right femur, initial encounter </t>
  </si>
  <si>
    <t xml:space="preserve">T84125A </t>
  </si>
  <si>
    <t xml:space="preserve">Displacement of internal fixation device of left femur, initial encounter </t>
  </si>
  <si>
    <t xml:space="preserve">T84126A </t>
  </si>
  <si>
    <t xml:space="preserve">Displacement of internal fixation device of bone of right lower leg, initial encounter </t>
  </si>
  <si>
    <t xml:space="preserve">T84127A </t>
  </si>
  <si>
    <t xml:space="preserve">Displacement of internal fixation device of bone of left lower leg, initial encounter </t>
  </si>
  <si>
    <t xml:space="preserve">T84129A </t>
  </si>
  <si>
    <t xml:space="preserve">Displacement of internal fixation device of unspecified bone of limb, initial encounter </t>
  </si>
  <si>
    <t xml:space="preserve">T84190A </t>
  </si>
  <si>
    <t xml:space="preserve">Other mechanical complication of internal fixation device of right humerus, initial encounter </t>
  </si>
  <si>
    <t xml:space="preserve">T84191A </t>
  </si>
  <si>
    <t xml:space="preserve">Other mechanical complication of internal fixation device of left humerus, initial encounter </t>
  </si>
  <si>
    <t xml:space="preserve">T84192A </t>
  </si>
  <si>
    <t xml:space="preserve">Other mechanical complication of internal fixation device of bone of right forearm, initial encounter </t>
  </si>
  <si>
    <t xml:space="preserve">T84193A </t>
  </si>
  <si>
    <t xml:space="preserve">Other mechanical complication of internal fixation device of bone of left forearm, initial encounter </t>
  </si>
  <si>
    <t xml:space="preserve">T84194A </t>
  </si>
  <si>
    <t xml:space="preserve">Other mechanical complication of internal fixation device of right femur, initial encounter </t>
  </si>
  <si>
    <t xml:space="preserve">T84195A </t>
  </si>
  <si>
    <t xml:space="preserve">Other mechanical complication of internal fixation device of left femur, initial encounter </t>
  </si>
  <si>
    <t xml:space="preserve">T84196A </t>
  </si>
  <si>
    <t xml:space="preserve">Other mechanical complication of internal fixation device of bone of right lower leg, initial encounter </t>
  </si>
  <si>
    <t xml:space="preserve">T84197A </t>
  </si>
  <si>
    <t xml:space="preserve">Other mechanical complication of internal fixation device of bone of left lower leg, initial encounter </t>
  </si>
  <si>
    <t xml:space="preserve">T84199A </t>
  </si>
  <si>
    <t xml:space="preserve">Other mechanical complication of internal fixation device of unspecified bone of limb, initial encounter </t>
  </si>
  <si>
    <t xml:space="preserve">T84210A </t>
  </si>
  <si>
    <t xml:space="preserve">Breakdown (mechanical) of internal fixation device of bones of hand and fingers, initial encounter </t>
  </si>
  <si>
    <t xml:space="preserve">T84213A </t>
  </si>
  <si>
    <t xml:space="preserve">Breakdown (mechanical) of internal fixation device of bones of foot and toes, initial encounter </t>
  </si>
  <si>
    <t xml:space="preserve">T84216A </t>
  </si>
  <si>
    <t xml:space="preserve">Breakdown (mechanical) of internal fixation device of vertebrae, initial encounter </t>
  </si>
  <si>
    <t xml:space="preserve">T84218A </t>
  </si>
  <si>
    <t xml:space="preserve">Breakdown (mechanical) of internal fixation device of other bones, initial encounter </t>
  </si>
  <si>
    <t xml:space="preserve">T84220A </t>
  </si>
  <si>
    <t xml:space="preserve">Displacement of internal fixation device of bones of hand and fingers, initial encounter </t>
  </si>
  <si>
    <t xml:space="preserve">T84223A </t>
  </si>
  <si>
    <t xml:space="preserve">Displacement of internal fixation device of bones of foot and toes, initial encounter </t>
  </si>
  <si>
    <t xml:space="preserve">T84226A </t>
  </si>
  <si>
    <t xml:space="preserve">Displacement of internal fixation device of vertebrae, initial encounter </t>
  </si>
  <si>
    <t xml:space="preserve">T84228A </t>
  </si>
  <si>
    <t xml:space="preserve">Displacement of internal fixation device of other bones, initial encounter </t>
  </si>
  <si>
    <t xml:space="preserve">T84290A </t>
  </si>
  <si>
    <t xml:space="preserve">Other mechanical complication of internal fixation device of bones of hand and fingers, initial encounter </t>
  </si>
  <si>
    <t xml:space="preserve">T84293A </t>
  </si>
  <si>
    <t xml:space="preserve">Other mechanical complication of internal fixation device of bones of foot and toes, initial encounter </t>
  </si>
  <si>
    <t xml:space="preserve">T84296A </t>
  </si>
  <si>
    <t xml:space="preserve">Other mechanical complication of internal fixation device of vertebrae, initial encounter </t>
  </si>
  <si>
    <t xml:space="preserve">T84298A </t>
  </si>
  <si>
    <t xml:space="preserve">Other mechanical complication of internal fixation device of other bones, initial encounter </t>
  </si>
  <si>
    <t xml:space="preserve">T84310A </t>
  </si>
  <si>
    <t xml:space="preserve">Breakdown (mechanical) of electronic bone stimulator, initial encounter </t>
  </si>
  <si>
    <t xml:space="preserve">T84318A </t>
  </si>
  <si>
    <t xml:space="preserve">Breakdown (mechanical) of other bone devices, implants and grafts, initial encounter </t>
  </si>
  <si>
    <t xml:space="preserve">T84320A </t>
  </si>
  <si>
    <t xml:space="preserve">Displacement of electronic bone stimulator, initial encounter </t>
  </si>
  <si>
    <t xml:space="preserve">T84328A </t>
  </si>
  <si>
    <t xml:space="preserve">Displacement of other bone devices, implants and grafts, initial encounter </t>
  </si>
  <si>
    <t xml:space="preserve">T84390A </t>
  </si>
  <si>
    <t xml:space="preserve">Other mechanical complication of electronic bone stimulator, initial encounter </t>
  </si>
  <si>
    <t xml:space="preserve">T84398A </t>
  </si>
  <si>
    <t xml:space="preserve">Other mechanical complication of other bone devices, implants and grafts, initial encounter </t>
  </si>
  <si>
    <t xml:space="preserve">T84410A </t>
  </si>
  <si>
    <t xml:space="preserve">Breakdown (mechanical) of muscle and tendon graft, initial encounter </t>
  </si>
  <si>
    <t xml:space="preserve">T84418A </t>
  </si>
  <si>
    <t xml:space="preserve">Breakdown (mechanical) of other internal orthopedic devices, implants and grafts, initial encounter </t>
  </si>
  <si>
    <t xml:space="preserve">T84420A </t>
  </si>
  <si>
    <t xml:space="preserve">Displacement of muscle and tendon graft, initial encounter </t>
  </si>
  <si>
    <t xml:space="preserve">T84428A </t>
  </si>
  <si>
    <t xml:space="preserve">Displacement of other internal orthopedic devices, implants and grafts, initial encounter </t>
  </si>
  <si>
    <t xml:space="preserve">T84490A </t>
  </si>
  <si>
    <t xml:space="preserve">Other mechanical complication of muscle and tendon graft, initial encounter </t>
  </si>
  <si>
    <t xml:space="preserve">T84498A </t>
  </si>
  <si>
    <t xml:space="preserve">Other mechanical complication of other internal orthopedic devices, implants and grafts, initial encounter </t>
  </si>
  <si>
    <t xml:space="preserve">T8450XA </t>
  </si>
  <si>
    <t xml:space="preserve">Infection and inflammatory reaction due to unspecified internal joint prosthesis, initial encounter </t>
  </si>
  <si>
    <t xml:space="preserve">T8451XA </t>
  </si>
  <si>
    <t xml:space="preserve">Infection and inflammatory reaction due to internal right hip prosthesis, initial encounter </t>
  </si>
  <si>
    <t xml:space="preserve">T8452XA </t>
  </si>
  <si>
    <t xml:space="preserve">Infection and inflammatory reaction due to internal left hip prosthesis, initial encounter </t>
  </si>
  <si>
    <t xml:space="preserve">T8453XA </t>
  </si>
  <si>
    <t xml:space="preserve">Infection and inflammatory reaction due to internal right knee prosthesis, initial encounter </t>
  </si>
  <si>
    <t xml:space="preserve">T8454XA </t>
  </si>
  <si>
    <t xml:space="preserve">Infection and inflammatory reaction due to internal left knee prosthesis, initial encounter </t>
  </si>
  <si>
    <t xml:space="preserve">T8459XA </t>
  </si>
  <si>
    <t xml:space="preserve">Infection and inflammatory reaction due to other internal joint prosthesis, initial encounter </t>
  </si>
  <si>
    <t xml:space="preserve">T8460XA </t>
  </si>
  <si>
    <t xml:space="preserve">Infection and inflammatory reaction due to internal fixation device of unspecified site, initial encounter </t>
  </si>
  <si>
    <t xml:space="preserve">T84610A </t>
  </si>
  <si>
    <t xml:space="preserve">Infection and inflammatory reaction due to internal fixation device of right humerus, initial encounter </t>
  </si>
  <si>
    <t xml:space="preserve">T84611A </t>
  </si>
  <si>
    <t xml:space="preserve">Infection and inflammatory reaction due to internal fixation device of left humerus, initial encounter </t>
  </si>
  <si>
    <t xml:space="preserve">T84612A </t>
  </si>
  <si>
    <t xml:space="preserve">Infection and inflammatory reaction due to internal fixation device of right radius, initial encounter </t>
  </si>
  <si>
    <t xml:space="preserve">T84613A </t>
  </si>
  <si>
    <t xml:space="preserve">Infection and inflammatory reaction due to internal fixation device of left radius, initial encounter </t>
  </si>
  <si>
    <t xml:space="preserve">T84614A </t>
  </si>
  <si>
    <t xml:space="preserve">Infection and inflammatory reaction due to internal fixation device of right ulna, initial encounter </t>
  </si>
  <si>
    <t xml:space="preserve">T84615A </t>
  </si>
  <si>
    <t xml:space="preserve">Infection and inflammatory reaction due to internal fixation device of left ulna, initial encounter </t>
  </si>
  <si>
    <t xml:space="preserve">T84619A </t>
  </si>
  <si>
    <t xml:space="preserve">Infection and inflammatory reaction due to internal fixation device of unspecified bone of arm, initial encounter </t>
  </si>
  <si>
    <t xml:space="preserve">T84620A </t>
  </si>
  <si>
    <t xml:space="preserve">Infection and inflammatory reaction due to internal fixation device of right femur, initial encounter </t>
  </si>
  <si>
    <t xml:space="preserve">T84621A </t>
  </si>
  <si>
    <t xml:space="preserve">Infection and inflammatory reaction due to internal fixation device of left femur, initial encounter </t>
  </si>
  <si>
    <t xml:space="preserve">T84622A </t>
  </si>
  <si>
    <t xml:space="preserve">Infection and inflammatory reaction due to internal fixation device of right tibia, initial encounter </t>
  </si>
  <si>
    <t xml:space="preserve">T84623A </t>
  </si>
  <si>
    <t xml:space="preserve">Infection and inflammatory reaction due to internal fixation device of left tibia, initial encounter </t>
  </si>
  <si>
    <t xml:space="preserve">T84624A </t>
  </si>
  <si>
    <t xml:space="preserve">Infection and inflammatory reaction due to internal fixation device of right fibula, initial encounter </t>
  </si>
  <si>
    <t xml:space="preserve">T84625A </t>
  </si>
  <si>
    <t xml:space="preserve">Infection and inflammatory reaction due to internal fixation device of left fibula, initial encounter </t>
  </si>
  <si>
    <t xml:space="preserve">T84629A </t>
  </si>
  <si>
    <t xml:space="preserve">Infection and inflammatory reaction due to internal fixation device of unspecified bone of leg, initial encounter </t>
  </si>
  <si>
    <t xml:space="preserve">T8463XA </t>
  </si>
  <si>
    <t xml:space="preserve">Infection and inflammatory reaction due to internal fixation device of spine, initial encounter </t>
  </si>
  <si>
    <t xml:space="preserve">T8469XA </t>
  </si>
  <si>
    <t xml:space="preserve">Infection and inflammatory reaction due to internal fixation device of other site, initial encounter </t>
  </si>
  <si>
    <t xml:space="preserve">T847XXA </t>
  </si>
  <si>
    <t xml:space="preserve">Infection and inflammatory reaction due to other internal orthopedic prosthetic devices, implants and grafts, initial encounter </t>
  </si>
  <si>
    <t xml:space="preserve">T8481XA </t>
  </si>
  <si>
    <t xml:space="preserve">Embolism due to internal orthopedic prosthetic devices, implants and grafts, initial encounter </t>
  </si>
  <si>
    <t xml:space="preserve">T8482XA </t>
  </si>
  <si>
    <t xml:space="preserve">Fibrosis due to internal orthopedic prosthetic devices, implants and grafts, initial encounter </t>
  </si>
  <si>
    <t xml:space="preserve">T8483XA </t>
  </si>
  <si>
    <t xml:space="preserve">Hemorrhage due to internal orthopedic prosthetic devices, implants and grafts, initial encounter </t>
  </si>
  <si>
    <t xml:space="preserve">T8484XA </t>
  </si>
  <si>
    <t xml:space="preserve">Pain due to internal orthopedic prosthetic devices, implants and grafts, initial encounter </t>
  </si>
  <si>
    <t xml:space="preserve">T8485XA </t>
  </si>
  <si>
    <t xml:space="preserve">Stenosis due to internal orthopedic prosthetic devices, implants and grafts, initial encounter </t>
  </si>
  <si>
    <t xml:space="preserve">T8486XA </t>
  </si>
  <si>
    <t xml:space="preserve">Thrombosis due to internal orthopedic prosthetic devices, implants and grafts, initial encounter </t>
  </si>
  <si>
    <t xml:space="preserve">T8489XA </t>
  </si>
  <si>
    <t xml:space="preserve">Other specified complication of internal orthopedic prosthetic devices, implants and grafts, initial encounter </t>
  </si>
  <si>
    <t xml:space="preserve">T849XXA </t>
  </si>
  <si>
    <t xml:space="preserve">Unspecified complication of internal orthopedic prosthetic device, implant and graft, initial encounter </t>
  </si>
  <si>
    <t xml:space="preserve">T8501XA </t>
  </si>
  <si>
    <t xml:space="preserve">Breakdown (mechanical) of ventricular intracranial (communicating) shunt, initial encounter </t>
  </si>
  <si>
    <t xml:space="preserve">T8502XA </t>
  </si>
  <si>
    <t xml:space="preserve">Displacement of ventricular intracranial (communicating) shunt, initial encounter </t>
  </si>
  <si>
    <t xml:space="preserve">T8503XA </t>
  </si>
  <si>
    <t xml:space="preserve">Leakage of ventricular intracranial (communicating) shunt, initial encounter </t>
  </si>
  <si>
    <t xml:space="preserve">T8509XA </t>
  </si>
  <si>
    <t xml:space="preserve">Other mechanical complication of ventricular intracranial (communicating) shunt, initial encounter </t>
  </si>
  <si>
    <t xml:space="preserve">T85110A </t>
  </si>
  <si>
    <t xml:space="preserve">Breakdown (mechanical) of implanted electronic neurostimulator of brain electrode (lead), initial encounter </t>
  </si>
  <si>
    <t xml:space="preserve">T85111A </t>
  </si>
  <si>
    <t xml:space="preserve">Breakdown (mechanical) of implanted electronic neurostimulator of peripheral nerve electrode (lead), initial encounter </t>
  </si>
  <si>
    <t xml:space="preserve">T85112A </t>
  </si>
  <si>
    <t xml:space="preserve">Breakdown (mechanical) of implanted electronic neurostimulator of spinal cord electrode (lead), initial encounter </t>
  </si>
  <si>
    <t xml:space="preserve">T85118A </t>
  </si>
  <si>
    <t xml:space="preserve">Breakdown (mechanical) of other implanted electronic stimulator of nervous system, initial encounter </t>
  </si>
  <si>
    <t xml:space="preserve">T85120A </t>
  </si>
  <si>
    <t xml:space="preserve">Displacement of implanted electronic neurostimulator of brain electrode (lead), initial encounter </t>
  </si>
  <si>
    <t xml:space="preserve">T85121A </t>
  </si>
  <si>
    <t xml:space="preserve">Displacement of implanted electronic neurostimulator of peripheral nerve electrode (lead), initial encounter </t>
  </si>
  <si>
    <t xml:space="preserve">T85122A </t>
  </si>
  <si>
    <t xml:space="preserve">Displacement of implanted electronic neurostimulator of spinal cord electrode (lead), initial encounter </t>
  </si>
  <si>
    <t xml:space="preserve">T85128A </t>
  </si>
  <si>
    <t xml:space="preserve">Displacement of other implanted electronic stimulator of nervous system, initial encounter </t>
  </si>
  <si>
    <t xml:space="preserve">T85190A </t>
  </si>
  <si>
    <t xml:space="preserve">Other mechanical complication of implanted electronic neurostimulator of brain electrode (lead), initial encounter </t>
  </si>
  <si>
    <t xml:space="preserve">T85191A </t>
  </si>
  <si>
    <t xml:space="preserve">Other mechanical complication of implanted electronic neurostimulator of peripheral nerve electrode (lead), initial encounter </t>
  </si>
  <si>
    <t xml:space="preserve">T85192A </t>
  </si>
  <si>
    <t xml:space="preserve">Other mechanical complication of implanted electronic neurostimulator of spinal cord electrode (lead), initial encounter </t>
  </si>
  <si>
    <t xml:space="preserve">T85199A </t>
  </si>
  <si>
    <t xml:space="preserve">Other mechanical complication of other implanted electronic stimulator of nervous system, initial encounter </t>
  </si>
  <si>
    <t xml:space="preserve">T8572XA </t>
  </si>
  <si>
    <t xml:space="preserve">Infection and inflammatory reaction due to insulin pump, initial encounter </t>
  </si>
  <si>
    <t xml:space="preserve">T8579XA </t>
  </si>
  <si>
    <t xml:space="preserve">Infection and inflammatory reaction due to other internal prosthetic devices, implants and grafts, initial encounter </t>
  </si>
  <si>
    <t xml:space="preserve">T86842 </t>
  </si>
  <si>
    <t xml:space="preserve">Corneal transplant infection </t>
  </si>
  <si>
    <t xml:space="preserve">M8700 </t>
  </si>
  <si>
    <t xml:space="preserve">Idiopathic aseptic necrosis of unspecified bone </t>
  </si>
  <si>
    <t xml:space="preserve">M87011 </t>
  </si>
  <si>
    <t xml:space="preserve">Idiopathic aseptic necrosis of right shoulder </t>
  </si>
  <si>
    <t xml:space="preserve">M87012 </t>
  </si>
  <si>
    <t xml:space="preserve">Idiopathic aseptic necrosis of left shoulder </t>
  </si>
  <si>
    <t xml:space="preserve">M87019 </t>
  </si>
  <si>
    <t xml:space="preserve">Idiopathic aseptic necrosis of unspecified shoulder </t>
  </si>
  <si>
    <t xml:space="preserve">M87021 </t>
  </si>
  <si>
    <t xml:space="preserve">Idiopathic aseptic necrosis of right humerus </t>
  </si>
  <si>
    <t xml:space="preserve">M87022 </t>
  </si>
  <si>
    <t xml:space="preserve">Idiopathic aseptic necrosis of left humerus </t>
  </si>
  <si>
    <t xml:space="preserve">M87029 </t>
  </si>
  <si>
    <t xml:space="preserve">Idiopathic aseptic necrosis of unspecified humerus </t>
  </si>
  <si>
    <t xml:space="preserve">M87031 </t>
  </si>
  <si>
    <t xml:space="preserve">Idiopathic aseptic necrosis of right radius </t>
  </si>
  <si>
    <t xml:space="preserve">M87032 </t>
  </si>
  <si>
    <t xml:space="preserve">Idiopathic aseptic necrosis of left radius </t>
  </si>
  <si>
    <t xml:space="preserve">M87033 </t>
  </si>
  <si>
    <t xml:space="preserve">Idiopathic aseptic necrosis of unspecified radius </t>
  </si>
  <si>
    <t xml:space="preserve">M87034 </t>
  </si>
  <si>
    <t xml:space="preserve">Idiopathic aseptic necrosis of right ulna </t>
  </si>
  <si>
    <t xml:space="preserve">M87035 </t>
  </si>
  <si>
    <t xml:space="preserve">Idiopathic aseptic necrosis of left ulna </t>
  </si>
  <si>
    <t xml:space="preserve">M87036 </t>
  </si>
  <si>
    <t xml:space="preserve">Idiopathic aseptic necrosis of unspecified ulna </t>
  </si>
  <si>
    <t xml:space="preserve">M87037 </t>
  </si>
  <si>
    <t xml:space="preserve">Idiopathic aseptic necrosis of right carpus </t>
  </si>
  <si>
    <t xml:space="preserve">M87038 </t>
  </si>
  <si>
    <t xml:space="preserve">Idiopathic aseptic necrosis of left carpus </t>
  </si>
  <si>
    <t xml:space="preserve">M87039 </t>
  </si>
  <si>
    <t xml:space="preserve">Idiopathic aseptic necrosis of unspecified carpus </t>
  </si>
  <si>
    <t xml:space="preserve">M87041 </t>
  </si>
  <si>
    <t xml:space="preserve">Idiopathic aseptic necrosis of right hand </t>
  </si>
  <si>
    <t xml:space="preserve">M87042 </t>
  </si>
  <si>
    <t xml:space="preserve">Idiopathic aseptic necrosis of left hand </t>
  </si>
  <si>
    <t xml:space="preserve">M87043 </t>
  </si>
  <si>
    <t xml:space="preserve">Idiopathic aseptic necrosis of unspecified hand </t>
  </si>
  <si>
    <t xml:space="preserve">M87044 </t>
  </si>
  <si>
    <t xml:space="preserve">Idiopathic aseptic necrosis of right finger(s) </t>
  </si>
  <si>
    <t xml:space="preserve">M87045 </t>
  </si>
  <si>
    <t xml:space="preserve">Idiopathic aseptic necrosis of left finger(s) </t>
  </si>
  <si>
    <t xml:space="preserve">M87046 </t>
  </si>
  <si>
    <t xml:space="preserve">Idiopathic aseptic necrosis of unspecified finger(s) </t>
  </si>
  <si>
    <t xml:space="preserve">M87050 </t>
  </si>
  <si>
    <t xml:space="preserve">Idiopathic aseptic necrosis of pelvis </t>
  </si>
  <si>
    <t xml:space="preserve">M87051 </t>
  </si>
  <si>
    <t xml:space="preserve">Idiopathic aseptic necrosis of right femur </t>
  </si>
  <si>
    <t xml:space="preserve">M87052 </t>
  </si>
  <si>
    <t xml:space="preserve">Idiopathic aseptic necrosis of left femur </t>
  </si>
  <si>
    <t xml:space="preserve">M87059 </t>
  </si>
  <si>
    <t xml:space="preserve">Idiopathic aseptic necrosis of unspecified femur </t>
  </si>
  <si>
    <t xml:space="preserve">M87061 </t>
  </si>
  <si>
    <t xml:space="preserve">Idiopathic aseptic necrosis of right tibia </t>
  </si>
  <si>
    <t xml:space="preserve">M87062 </t>
  </si>
  <si>
    <t xml:space="preserve">Idiopathic aseptic necrosis of left tibia </t>
  </si>
  <si>
    <t xml:space="preserve">M87063 </t>
  </si>
  <si>
    <t xml:space="preserve">Idiopathic aseptic necrosis of unspecified tibia </t>
  </si>
  <si>
    <t xml:space="preserve">M87064 </t>
  </si>
  <si>
    <t xml:space="preserve">Idiopathic aseptic necrosis of right fibula </t>
  </si>
  <si>
    <t xml:space="preserve">M87065 </t>
  </si>
  <si>
    <t xml:space="preserve">Idiopathic aseptic necrosis of left fibula </t>
  </si>
  <si>
    <t xml:space="preserve">M87066 </t>
  </si>
  <si>
    <t xml:space="preserve">Idiopathic aseptic necrosis of unspecified fibula </t>
  </si>
  <si>
    <t xml:space="preserve">M87071 </t>
  </si>
  <si>
    <t xml:space="preserve">Idiopathic aseptic necrosis of right ankle </t>
  </si>
  <si>
    <t xml:space="preserve">M87072 </t>
  </si>
  <si>
    <t xml:space="preserve">Idiopathic aseptic necrosis of left ankle </t>
  </si>
  <si>
    <t xml:space="preserve">M87073 </t>
  </si>
  <si>
    <t xml:space="preserve">Idiopathic aseptic necrosis of unspecified ankle </t>
  </si>
  <si>
    <t xml:space="preserve">M87074 </t>
  </si>
  <si>
    <t xml:space="preserve">Idiopathic aseptic necrosis of right foot </t>
  </si>
  <si>
    <t xml:space="preserve">M87075 </t>
  </si>
  <si>
    <t xml:space="preserve">Idiopathic aseptic necrosis of left foot </t>
  </si>
  <si>
    <t xml:space="preserve">M87076 </t>
  </si>
  <si>
    <t xml:space="preserve">Idiopathic aseptic necrosis of unspecified foot </t>
  </si>
  <si>
    <t xml:space="preserve">M87077 </t>
  </si>
  <si>
    <t xml:space="preserve">Idiopathic aseptic necrosis of right toe(s) </t>
  </si>
  <si>
    <t xml:space="preserve">M87078 </t>
  </si>
  <si>
    <t xml:space="preserve">Idiopathic aseptic necrosis of left toe(s) </t>
  </si>
  <si>
    <t xml:space="preserve">M87079 </t>
  </si>
  <si>
    <t xml:space="preserve">Idiopathic aseptic necrosis of unspecified toe(s) </t>
  </si>
  <si>
    <t xml:space="preserve">M8708 </t>
  </si>
  <si>
    <t xml:space="preserve">Idiopathic aseptic necrosis of bone, other site </t>
  </si>
  <si>
    <t xml:space="preserve">M8709 </t>
  </si>
  <si>
    <t xml:space="preserve">Idiopathic aseptic necrosis of bone, multiple sites </t>
  </si>
  <si>
    <t xml:space="preserve">M8710 </t>
  </si>
  <si>
    <t xml:space="preserve">Osteonecrosis due to drugs, unspecified bone </t>
  </si>
  <si>
    <t xml:space="preserve">M87111 </t>
  </si>
  <si>
    <t xml:space="preserve">Osteonecrosis due to drugs, right shoulder </t>
  </si>
  <si>
    <t xml:space="preserve">M87112 </t>
  </si>
  <si>
    <t xml:space="preserve">Osteonecrosis due to drugs, left shoulder </t>
  </si>
  <si>
    <t xml:space="preserve">M87119 </t>
  </si>
  <si>
    <t xml:space="preserve">Osteonecrosis due to drugs, unspecified shoulder </t>
  </si>
  <si>
    <t xml:space="preserve">M87121 </t>
  </si>
  <si>
    <t xml:space="preserve">Osteonecrosis due to drugs, right humerus </t>
  </si>
  <si>
    <t xml:space="preserve">M87122 </t>
  </si>
  <si>
    <t xml:space="preserve">Osteonecrosis due to drugs, left humerus </t>
  </si>
  <si>
    <t xml:space="preserve">M87129 </t>
  </si>
  <si>
    <t xml:space="preserve">Osteonecrosis due to drugs, unspecified humerus </t>
  </si>
  <si>
    <t xml:space="preserve">M87131 </t>
  </si>
  <si>
    <t xml:space="preserve">Osteonecrosis due to drugs of right radius </t>
  </si>
  <si>
    <t xml:space="preserve">M87132 </t>
  </si>
  <si>
    <t xml:space="preserve">Osteonecrosis due to drugs of left radius </t>
  </si>
  <si>
    <t xml:space="preserve">M87133 </t>
  </si>
  <si>
    <t xml:space="preserve">Osteonecrosis due to drugs of unspecified radius </t>
  </si>
  <si>
    <t xml:space="preserve">M87134 </t>
  </si>
  <si>
    <t xml:space="preserve">Osteonecrosis due to drugs of right ulna </t>
  </si>
  <si>
    <t xml:space="preserve">M87135 </t>
  </si>
  <si>
    <t xml:space="preserve">Osteonecrosis due to drugs of left ulna </t>
  </si>
  <si>
    <t xml:space="preserve">M87136 </t>
  </si>
  <si>
    <t xml:space="preserve">Osteonecrosis due to drugs of unspecified ulna </t>
  </si>
  <si>
    <t xml:space="preserve">M87137 </t>
  </si>
  <si>
    <t xml:space="preserve">Osteonecrosis due to drugs of right carpus </t>
  </si>
  <si>
    <t xml:space="preserve">M87138 </t>
  </si>
  <si>
    <t xml:space="preserve">Osteonecrosis due to drugs of left carpus </t>
  </si>
  <si>
    <t xml:space="preserve">M87139 </t>
  </si>
  <si>
    <t xml:space="preserve">Osteonecrosis due to drugs of unspecified carpus </t>
  </si>
  <si>
    <t xml:space="preserve">M87141 </t>
  </si>
  <si>
    <t xml:space="preserve">Osteonecrosis due to drugs, right hand </t>
  </si>
  <si>
    <t xml:space="preserve">M87142 </t>
  </si>
  <si>
    <t xml:space="preserve">Osteonecrosis due to drugs, left hand </t>
  </si>
  <si>
    <t xml:space="preserve">M87143 </t>
  </si>
  <si>
    <t xml:space="preserve">Osteonecrosis due to drugs, unspecified hand </t>
  </si>
  <si>
    <t xml:space="preserve">M87144 </t>
  </si>
  <si>
    <t xml:space="preserve">Osteonecrosis due to drugs, right finger(s) </t>
  </si>
  <si>
    <t xml:space="preserve">M87145 </t>
  </si>
  <si>
    <t xml:space="preserve">Osteonecrosis due to drugs, left finger(s) </t>
  </si>
  <si>
    <t xml:space="preserve">M87146 </t>
  </si>
  <si>
    <t xml:space="preserve">Osteonecrosis due to drugs, unspecified finger(s) </t>
  </si>
  <si>
    <t xml:space="preserve">M87150 </t>
  </si>
  <si>
    <t xml:space="preserve">Osteonecrosis due to drugs, pelvis </t>
  </si>
  <si>
    <t xml:space="preserve">M87151 </t>
  </si>
  <si>
    <t xml:space="preserve">Osteonecrosis due to drugs, right femur </t>
  </si>
  <si>
    <t xml:space="preserve">M87152 </t>
  </si>
  <si>
    <t xml:space="preserve">Osteonecrosis due to drugs, left femur </t>
  </si>
  <si>
    <t xml:space="preserve">M87159 </t>
  </si>
  <si>
    <t xml:space="preserve">Osteonecrosis due to drugs, unspecified femur </t>
  </si>
  <si>
    <t xml:space="preserve">M87161 </t>
  </si>
  <si>
    <t xml:space="preserve">Osteonecrosis due to drugs, right tibia </t>
  </si>
  <si>
    <t xml:space="preserve">M87162 </t>
  </si>
  <si>
    <t xml:space="preserve">Osteonecrosis due to drugs, left tibia </t>
  </si>
  <si>
    <t xml:space="preserve">M87163 </t>
  </si>
  <si>
    <t xml:space="preserve">Osteonecrosis due to drugs, unspecified tibia </t>
  </si>
  <si>
    <t xml:space="preserve">M87164 </t>
  </si>
  <si>
    <t xml:space="preserve">Osteonecrosis due to drugs, right fibula </t>
  </si>
  <si>
    <t xml:space="preserve">M87165 </t>
  </si>
  <si>
    <t xml:space="preserve">Osteonecrosis due to drugs, left fibula </t>
  </si>
  <si>
    <t xml:space="preserve">M87166 </t>
  </si>
  <si>
    <t xml:space="preserve">Osteonecrosis due to drugs, unspecified fibula </t>
  </si>
  <si>
    <t xml:space="preserve">M87171 </t>
  </si>
  <si>
    <t xml:space="preserve">Osteonecrosis due to drugs, right ankle </t>
  </si>
  <si>
    <t xml:space="preserve">M87172 </t>
  </si>
  <si>
    <t xml:space="preserve">Osteonecrosis due to drugs, left ankle </t>
  </si>
  <si>
    <t xml:space="preserve">M87173 </t>
  </si>
  <si>
    <t xml:space="preserve">Osteonecrosis due to drugs, unspecified ankle </t>
  </si>
  <si>
    <t xml:space="preserve">M87174 </t>
  </si>
  <si>
    <t xml:space="preserve">Osteonecrosis due to drugs, right foot </t>
  </si>
  <si>
    <t xml:space="preserve">M87175 </t>
  </si>
  <si>
    <t xml:space="preserve">Osteonecrosis due to drugs, left foot </t>
  </si>
  <si>
    <t xml:space="preserve">M87176 </t>
  </si>
  <si>
    <t xml:space="preserve">Osteonecrosis due to drugs, unspecified foot </t>
  </si>
  <si>
    <t xml:space="preserve">M87177 </t>
  </si>
  <si>
    <t xml:space="preserve">Osteonecrosis due to drugs, right toe(s) </t>
  </si>
  <si>
    <t xml:space="preserve">M87178 </t>
  </si>
  <si>
    <t xml:space="preserve">Osteonecrosis due to drugs, left toe(s) </t>
  </si>
  <si>
    <t xml:space="preserve">M87179 </t>
  </si>
  <si>
    <t xml:space="preserve">Osteonecrosis due to drugs, unspecified toe(s) </t>
  </si>
  <si>
    <t xml:space="preserve">M87180 </t>
  </si>
  <si>
    <t xml:space="preserve">Osteonecrosis due to drugs, jaw </t>
  </si>
  <si>
    <t xml:space="preserve">M87188 </t>
  </si>
  <si>
    <t xml:space="preserve">Osteonecrosis due to drugs, other site </t>
  </si>
  <si>
    <t xml:space="preserve">M8719 </t>
  </si>
  <si>
    <t xml:space="preserve">Osteonecrosis due to drugs, multiple sites </t>
  </si>
  <si>
    <t xml:space="preserve">M8720 </t>
  </si>
  <si>
    <t xml:space="preserve">Osteonecrosis due to previous trauma, unspecified bone </t>
  </si>
  <si>
    <t xml:space="preserve">M87211 </t>
  </si>
  <si>
    <t xml:space="preserve">Osteonecrosis due to previous trauma, right shoulder </t>
  </si>
  <si>
    <t xml:space="preserve">M87212 </t>
  </si>
  <si>
    <t xml:space="preserve">Osteonecrosis due to previous trauma, left shoulder </t>
  </si>
  <si>
    <t xml:space="preserve">M87219 </t>
  </si>
  <si>
    <t xml:space="preserve">Osteonecrosis due to previous trauma, unspecified shoulder </t>
  </si>
  <si>
    <t xml:space="preserve">M87221 </t>
  </si>
  <si>
    <t xml:space="preserve">Osteonecrosis due to previous trauma, right humerus </t>
  </si>
  <si>
    <t xml:space="preserve">M87222 </t>
  </si>
  <si>
    <t xml:space="preserve">Osteonecrosis due to previous trauma, left humerus </t>
  </si>
  <si>
    <t xml:space="preserve">M87229 </t>
  </si>
  <si>
    <t xml:space="preserve">Osteonecrosis due to previous trauma, unspecified humerus </t>
  </si>
  <si>
    <t xml:space="preserve">M87231 </t>
  </si>
  <si>
    <t xml:space="preserve">Osteonecrosis due to previous trauma of right radius </t>
  </si>
  <si>
    <t xml:space="preserve">M87232 </t>
  </si>
  <si>
    <t xml:space="preserve">Osteonecrosis due to previous trauma of left radius </t>
  </si>
  <si>
    <t xml:space="preserve">M87233 </t>
  </si>
  <si>
    <t xml:space="preserve">Osteonecrosis due to previous trauma of unspecified radius </t>
  </si>
  <si>
    <t xml:space="preserve">M87234 </t>
  </si>
  <si>
    <t xml:space="preserve">Osteonecrosis due to previous trauma of right ulna </t>
  </si>
  <si>
    <t xml:space="preserve">M87235 </t>
  </si>
  <si>
    <t xml:space="preserve">Osteonecrosis due to previous trauma of left ulna </t>
  </si>
  <si>
    <t xml:space="preserve">M87236 </t>
  </si>
  <si>
    <t xml:space="preserve">Osteonecrosis due to previous trauma of unspecified ulna </t>
  </si>
  <si>
    <t xml:space="preserve">M87237 </t>
  </si>
  <si>
    <t xml:space="preserve">Osteonecrosis due to previous trauma of right carpus </t>
  </si>
  <si>
    <t xml:space="preserve">M87238 </t>
  </si>
  <si>
    <t xml:space="preserve">Osteonecrosis due to previous trauma of left carpus </t>
  </si>
  <si>
    <t xml:space="preserve">M87239 </t>
  </si>
  <si>
    <t xml:space="preserve">Osteonecrosis due to previous trauma of unspecified carpus </t>
  </si>
  <si>
    <t xml:space="preserve">M87241 </t>
  </si>
  <si>
    <t xml:space="preserve">Osteonecrosis due to previous trauma, right hand </t>
  </si>
  <si>
    <t xml:space="preserve">M87242 </t>
  </si>
  <si>
    <t xml:space="preserve">Osteonecrosis due to previous trauma, left hand </t>
  </si>
  <si>
    <t xml:space="preserve">M87243 </t>
  </si>
  <si>
    <t xml:space="preserve">Osteonecrosis due to previous trauma, unspecified hand </t>
  </si>
  <si>
    <t xml:space="preserve">M87244 </t>
  </si>
  <si>
    <t xml:space="preserve">Osteonecrosis due to previous trauma, right finger(s) </t>
  </si>
  <si>
    <t xml:space="preserve">M87245 </t>
  </si>
  <si>
    <t xml:space="preserve">Osteonecrosis due to previous trauma, left finger(s) </t>
  </si>
  <si>
    <t xml:space="preserve">M87246 </t>
  </si>
  <si>
    <t xml:space="preserve">Osteonecrosis due to previous trauma, unspecified finger(s) </t>
  </si>
  <si>
    <t xml:space="preserve">M87250 </t>
  </si>
  <si>
    <t xml:space="preserve">Osteonecrosis due to previous trauma, pelvis </t>
  </si>
  <si>
    <t xml:space="preserve">M87251 </t>
  </si>
  <si>
    <t xml:space="preserve">Osteonecrosis due to previous trauma, right femur </t>
  </si>
  <si>
    <t xml:space="preserve">M87252 </t>
  </si>
  <si>
    <t xml:space="preserve">Osteonecrosis due to previous trauma, left femur </t>
  </si>
  <si>
    <t xml:space="preserve">M87256 </t>
  </si>
  <si>
    <t xml:space="preserve">Osteonecrosis due to previous trauma, unspecified femur </t>
  </si>
  <si>
    <t xml:space="preserve">M87261 </t>
  </si>
  <si>
    <t xml:space="preserve">Osteonecrosis due to previous trauma, right tibia </t>
  </si>
  <si>
    <t xml:space="preserve">M87262 </t>
  </si>
  <si>
    <t xml:space="preserve">Osteonecrosis due to previous trauma, left tibia </t>
  </si>
  <si>
    <t xml:space="preserve">M87263 </t>
  </si>
  <si>
    <t xml:space="preserve">Osteonecrosis due to previous trauma, unspecified tibia </t>
  </si>
  <si>
    <t xml:space="preserve">M87264 </t>
  </si>
  <si>
    <t xml:space="preserve">Osteonecrosis due to previous trauma, right fibula </t>
  </si>
  <si>
    <t xml:space="preserve">M87265 </t>
  </si>
  <si>
    <t xml:space="preserve">Osteonecrosis due to previous trauma, left fibula </t>
  </si>
  <si>
    <t xml:space="preserve">M87266 </t>
  </si>
  <si>
    <t xml:space="preserve">Osteonecrosis due to previous trauma, unspecified fibula </t>
  </si>
  <si>
    <t xml:space="preserve">M87271 </t>
  </si>
  <si>
    <t xml:space="preserve">Osteonecrosis due to previous trauma, right ankle </t>
  </si>
  <si>
    <t xml:space="preserve">M87272 </t>
  </si>
  <si>
    <t xml:space="preserve">Osteonecrosis due to previous trauma, left ankle </t>
  </si>
  <si>
    <t xml:space="preserve">M87273 </t>
  </si>
  <si>
    <t xml:space="preserve">Osteonecrosis due to previous trauma, unspecified ankle </t>
  </si>
  <si>
    <t xml:space="preserve">M87274 </t>
  </si>
  <si>
    <t xml:space="preserve">Osteonecrosis due to previous trauma, right foot </t>
  </si>
  <si>
    <t xml:space="preserve">M87275 </t>
  </si>
  <si>
    <t xml:space="preserve">Osteonecrosis due to previous trauma, left foot </t>
  </si>
  <si>
    <t xml:space="preserve">M87276 </t>
  </si>
  <si>
    <t xml:space="preserve">Osteonecrosis due to previous trauma, unspecified foot </t>
  </si>
  <si>
    <t xml:space="preserve">M87277 </t>
  </si>
  <si>
    <t xml:space="preserve">Osteonecrosis due to previous trauma, right toe(s) </t>
  </si>
  <si>
    <t xml:space="preserve">M87278 </t>
  </si>
  <si>
    <t xml:space="preserve">Osteonecrosis due to previous trauma, left toe(s) </t>
  </si>
  <si>
    <t xml:space="preserve">M87279 </t>
  </si>
  <si>
    <t xml:space="preserve">Osteonecrosis due to previous trauma, unspecified toe(s) </t>
  </si>
  <si>
    <t xml:space="preserve">M8728 </t>
  </si>
  <si>
    <t xml:space="preserve">Osteonecrosis due to previous trauma, other site </t>
  </si>
  <si>
    <t xml:space="preserve">M8729 </t>
  </si>
  <si>
    <t xml:space="preserve">Osteonecrosis due to previous trauma, multiple sites </t>
  </si>
  <si>
    <t xml:space="preserve">M8730 </t>
  </si>
  <si>
    <t xml:space="preserve">Other secondary osteonecrosis, unspecified bone </t>
  </si>
  <si>
    <t xml:space="preserve">M87311 </t>
  </si>
  <si>
    <t xml:space="preserve">Other secondary osteonecrosis, right shoulder </t>
  </si>
  <si>
    <t xml:space="preserve">M87312 </t>
  </si>
  <si>
    <t xml:space="preserve">Other secondary osteonecrosis, left shoulder </t>
  </si>
  <si>
    <t xml:space="preserve">M87319 </t>
  </si>
  <si>
    <t xml:space="preserve">Other secondary osteonecrosis, unspecified shoulder </t>
  </si>
  <si>
    <t xml:space="preserve">M87321 </t>
  </si>
  <si>
    <t xml:space="preserve">Other secondary osteonecrosis, right humerus </t>
  </si>
  <si>
    <t xml:space="preserve">M87322 </t>
  </si>
  <si>
    <t xml:space="preserve">Other secondary osteonecrosis, left humerus </t>
  </si>
  <si>
    <t xml:space="preserve">M87329 </t>
  </si>
  <si>
    <t xml:space="preserve">Other secondary osteonecrosis, unspecified humerus </t>
  </si>
  <si>
    <t xml:space="preserve">M87331 </t>
  </si>
  <si>
    <t xml:space="preserve">Other secondary osteonecrosis of right radius </t>
  </si>
  <si>
    <t xml:space="preserve">M87332 </t>
  </si>
  <si>
    <t xml:space="preserve">Other secondary osteonecrosis of left radius </t>
  </si>
  <si>
    <t xml:space="preserve">M87333 </t>
  </si>
  <si>
    <t xml:space="preserve">Other secondary osteonecrosis of unspecified radius </t>
  </si>
  <si>
    <t xml:space="preserve">M87334 </t>
  </si>
  <si>
    <t xml:space="preserve">Other secondary osteonecrosis of right ulna </t>
  </si>
  <si>
    <t xml:space="preserve">M87335 </t>
  </si>
  <si>
    <t xml:space="preserve">Other secondary osteonecrosis of left ulna </t>
  </si>
  <si>
    <t xml:space="preserve">M87336 </t>
  </si>
  <si>
    <t xml:space="preserve">Other secondary osteonecrosis of unspecified ulna </t>
  </si>
  <si>
    <t xml:space="preserve">M87337 </t>
  </si>
  <si>
    <t xml:space="preserve">Other secondary osteonecrosis of right carpus </t>
  </si>
  <si>
    <t xml:space="preserve">M87338 </t>
  </si>
  <si>
    <t xml:space="preserve">Other secondary osteonecrosis of left carpus </t>
  </si>
  <si>
    <t xml:space="preserve">M87339 </t>
  </si>
  <si>
    <t xml:space="preserve">Other secondary osteonecrosis of unspecified carpus </t>
  </si>
  <si>
    <t xml:space="preserve">M87341 </t>
  </si>
  <si>
    <t xml:space="preserve">Other secondary osteonecrosis, right hand </t>
  </si>
  <si>
    <t xml:space="preserve">M87342 </t>
  </si>
  <si>
    <t xml:space="preserve">Other secondary osteonecrosis, left hand </t>
  </si>
  <si>
    <t xml:space="preserve">M87343 </t>
  </si>
  <si>
    <t xml:space="preserve">Other secondary osteonecrosis, unspecified hand </t>
  </si>
  <si>
    <t xml:space="preserve">M87344 </t>
  </si>
  <si>
    <t xml:space="preserve">Other secondary osteonecrosis, right finger(s) </t>
  </si>
  <si>
    <t xml:space="preserve">M87345 </t>
  </si>
  <si>
    <t xml:space="preserve">Other secondary osteonecrosis, left finger(s) </t>
  </si>
  <si>
    <t xml:space="preserve">M87346 </t>
  </si>
  <si>
    <t xml:space="preserve">Other secondary osteonecrosis, unspecified finger(s) </t>
  </si>
  <si>
    <t xml:space="preserve">M87350 </t>
  </si>
  <si>
    <t xml:space="preserve">Other secondary osteonecrosis, pelvis </t>
  </si>
  <si>
    <t xml:space="preserve">M87351 </t>
  </si>
  <si>
    <t xml:space="preserve">Other secondary osteonecrosis, right femur </t>
  </si>
  <si>
    <t xml:space="preserve">M87352 </t>
  </si>
  <si>
    <t xml:space="preserve">Other secondary osteonecrosis, left femur </t>
  </si>
  <si>
    <t xml:space="preserve">M87353 </t>
  </si>
  <si>
    <t xml:space="preserve">Other secondary osteonecrosis, unspecified femur </t>
  </si>
  <si>
    <t xml:space="preserve">M87361 </t>
  </si>
  <si>
    <t xml:space="preserve">Other secondary osteonecrosis, right tibia </t>
  </si>
  <si>
    <t xml:space="preserve">M87362 </t>
  </si>
  <si>
    <t xml:space="preserve">Other secondary osteonecrosis, left tibia </t>
  </si>
  <si>
    <t xml:space="preserve">M87363 </t>
  </si>
  <si>
    <t xml:space="preserve">Other secondary osteonecrosis, unspecified tibia </t>
  </si>
  <si>
    <t xml:space="preserve">M87364 </t>
  </si>
  <si>
    <t xml:space="preserve">Other secondary osteonecrosis, right fibula </t>
  </si>
  <si>
    <t xml:space="preserve">M87365 </t>
  </si>
  <si>
    <t xml:space="preserve">Other secondary osteonecrosis, left fibula </t>
  </si>
  <si>
    <t xml:space="preserve">M87366 </t>
  </si>
  <si>
    <t xml:space="preserve">Other secondary osteonecrosis, unspecified fibula </t>
  </si>
  <si>
    <t xml:space="preserve">M87371 </t>
  </si>
  <si>
    <t xml:space="preserve">Other secondary osteonecrosis, right ankle </t>
  </si>
  <si>
    <t xml:space="preserve">M87372 </t>
  </si>
  <si>
    <t xml:space="preserve">Other secondary osteonecrosis, left ankle </t>
  </si>
  <si>
    <t xml:space="preserve">M87373 </t>
  </si>
  <si>
    <t xml:space="preserve">Other secondary osteonecrosis, unspecified ankle </t>
  </si>
  <si>
    <t xml:space="preserve">M87374 </t>
  </si>
  <si>
    <t xml:space="preserve">Other secondary osteonecrosis, right foot </t>
  </si>
  <si>
    <t xml:space="preserve">M87375 </t>
  </si>
  <si>
    <t xml:space="preserve">Other secondary osteonecrosis, left foot </t>
  </si>
  <si>
    <t xml:space="preserve">M87376 </t>
  </si>
  <si>
    <t xml:space="preserve">Other secondary osteonecrosis, unspecified foot </t>
  </si>
  <si>
    <t xml:space="preserve">M87377 </t>
  </si>
  <si>
    <t xml:space="preserve">Other secondary osteonecrosis, right toe(s) </t>
  </si>
  <si>
    <t xml:space="preserve">M87378 </t>
  </si>
  <si>
    <t xml:space="preserve">Other secondary osteonecrosis, left toe(s) </t>
  </si>
  <si>
    <t xml:space="preserve">M87379 </t>
  </si>
  <si>
    <t xml:space="preserve">Other secondary osteonecrosis, unspecified toe(s) </t>
  </si>
  <si>
    <t xml:space="preserve">M8738 </t>
  </si>
  <si>
    <t xml:space="preserve">Other secondary osteonecrosis, other site </t>
  </si>
  <si>
    <t xml:space="preserve">M8739 </t>
  </si>
  <si>
    <t xml:space="preserve">Other secondary osteonecrosis, multiple sites </t>
  </si>
  <si>
    <t xml:space="preserve">M8780 </t>
  </si>
  <si>
    <t xml:space="preserve">Other osteonecrosis, unspecified bone </t>
  </si>
  <si>
    <t xml:space="preserve">M87811 </t>
  </si>
  <si>
    <t xml:space="preserve">Other osteonecrosis, right shoulder </t>
  </si>
  <si>
    <t xml:space="preserve">M87812 </t>
  </si>
  <si>
    <t xml:space="preserve">Other osteonecrosis, left shoulder </t>
  </si>
  <si>
    <t xml:space="preserve">M87819 </t>
  </si>
  <si>
    <t xml:space="preserve">Other osteonecrosis, unspecified shoulder </t>
  </si>
  <si>
    <t xml:space="preserve">M87821 </t>
  </si>
  <si>
    <t xml:space="preserve">Other osteonecrosis, right humerus </t>
  </si>
  <si>
    <t xml:space="preserve">M87822 </t>
  </si>
  <si>
    <t xml:space="preserve">Other osteonecrosis, left humerus </t>
  </si>
  <si>
    <t xml:space="preserve">M87829 </t>
  </si>
  <si>
    <t xml:space="preserve">Other osteonecrosis, unspecified humerus </t>
  </si>
  <si>
    <t xml:space="preserve">M87831 </t>
  </si>
  <si>
    <t xml:space="preserve">Other osteonecrosis of right radius </t>
  </si>
  <si>
    <t xml:space="preserve">M87832 </t>
  </si>
  <si>
    <t xml:space="preserve">Other osteonecrosis of left radius </t>
  </si>
  <si>
    <t xml:space="preserve">M87833 </t>
  </si>
  <si>
    <t xml:space="preserve">Other osteonecrosis of unspecified radius </t>
  </si>
  <si>
    <t xml:space="preserve">M87834 </t>
  </si>
  <si>
    <t xml:space="preserve">Other osteonecrosis of right ulna </t>
  </si>
  <si>
    <t xml:space="preserve">M87835 </t>
  </si>
  <si>
    <t xml:space="preserve">Other osteonecrosis of left ulna </t>
  </si>
  <si>
    <t xml:space="preserve">M87836 </t>
  </si>
  <si>
    <t xml:space="preserve">Other osteonecrosis of unspecified ulna </t>
  </si>
  <si>
    <t xml:space="preserve">M87837 </t>
  </si>
  <si>
    <t xml:space="preserve">Other osteonecrosis of right carpus </t>
  </si>
  <si>
    <t xml:space="preserve">M87838 </t>
  </si>
  <si>
    <t xml:space="preserve">Other osteonecrosis of left carpus </t>
  </si>
  <si>
    <t xml:space="preserve">M87839 </t>
  </si>
  <si>
    <t xml:space="preserve">Other osteonecrosis of unspecified carpus </t>
  </si>
  <si>
    <t xml:space="preserve">M87841 </t>
  </si>
  <si>
    <t xml:space="preserve">Other osteonecrosis, right hand </t>
  </si>
  <si>
    <t xml:space="preserve">M87842 </t>
  </si>
  <si>
    <t xml:space="preserve">Other osteonecrosis, left hand </t>
  </si>
  <si>
    <t xml:space="preserve">M87843 </t>
  </si>
  <si>
    <t xml:space="preserve">Other osteonecrosis, unspecified hand </t>
  </si>
  <si>
    <t xml:space="preserve">M87844 </t>
  </si>
  <si>
    <t xml:space="preserve">Other osteonecrosis, right finger(s) </t>
  </si>
  <si>
    <t xml:space="preserve">M87845 </t>
  </si>
  <si>
    <t xml:space="preserve">Other osteonecrosis, left finger(s) </t>
  </si>
  <si>
    <t xml:space="preserve">M87849 </t>
  </si>
  <si>
    <t xml:space="preserve">Other osteonecrosis, unspecified finger(s) </t>
  </si>
  <si>
    <t xml:space="preserve">M87850 </t>
  </si>
  <si>
    <t xml:space="preserve">Other osteonecrosis, pelvis </t>
  </si>
  <si>
    <t xml:space="preserve">M87851 </t>
  </si>
  <si>
    <t xml:space="preserve">Other osteonecrosis, right femur </t>
  </si>
  <si>
    <t xml:space="preserve">M87852 </t>
  </si>
  <si>
    <t xml:space="preserve">Other osteonecrosis, left femur </t>
  </si>
  <si>
    <t xml:space="preserve">M87859 </t>
  </si>
  <si>
    <t xml:space="preserve">Other osteonecrosis, unspecified femur </t>
  </si>
  <si>
    <t xml:space="preserve">M87861 </t>
  </si>
  <si>
    <t xml:space="preserve">Other osteonecrosis, right tibia </t>
  </si>
  <si>
    <t xml:space="preserve">M87862 </t>
  </si>
  <si>
    <t xml:space="preserve">Other osteonecrosis, left tibia </t>
  </si>
  <si>
    <t xml:space="preserve">M87863 </t>
  </si>
  <si>
    <t xml:space="preserve">Other osteonecrosis, unspecified tibia </t>
  </si>
  <si>
    <t xml:space="preserve">M87864 </t>
  </si>
  <si>
    <t xml:space="preserve">Other osteonecrosis, right fibula </t>
  </si>
  <si>
    <t xml:space="preserve">M87865 </t>
  </si>
  <si>
    <t xml:space="preserve">Other osteonecrosis, left fibula </t>
  </si>
  <si>
    <t xml:space="preserve">M87869 </t>
  </si>
  <si>
    <t xml:space="preserve">Other osteonecrosis, unspecified fibula </t>
  </si>
  <si>
    <t xml:space="preserve">M87871 </t>
  </si>
  <si>
    <t xml:space="preserve">Other osteonecrosis, right ankle </t>
  </si>
  <si>
    <t xml:space="preserve">M87872 </t>
  </si>
  <si>
    <t xml:space="preserve">Other osteonecrosis, left ankle </t>
  </si>
  <si>
    <t xml:space="preserve">M87873 </t>
  </si>
  <si>
    <t xml:space="preserve">Other osteonecrosis, unspecified ankle </t>
  </si>
  <si>
    <t xml:space="preserve">M87874 </t>
  </si>
  <si>
    <t xml:space="preserve">Other osteonecrosis, right foot </t>
  </si>
  <si>
    <t xml:space="preserve">M87875 </t>
  </si>
  <si>
    <t xml:space="preserve">Other osteonecrosis, left foot </t>
  </si>
  <si>
    <t xml:space="preserve">M87876 </t>
  </si>
  <si>
    <t xml:space="preserve">Other osteonecrosis, unspecified foot </t>
  </si>
  <si>
    <t xml:space="preserve">M87877 </t>
  </si>
  <si>
    <t xml:space="preserve">Other osteonecrosis, right toe(s) </t>
  </si>
  <si>
    <t xml:space="preserve">M87878 </t>
  </si>
  <si>
    <t xml:space="preserve">Other osteonecrosis, left toe(s) </t>
  </si>
  <si>
    <t xml:space="preserve">M87879 </t>
  </si>
  <si>
    <t xml:space="preserve">Other osteonecrosis, unspecified toe(s) </t>
  </si>
  <si>
    <t xml:space="preserve">M8788 </t>
  </si>
  <si>
    <t xml:space="preserve">Other osteonecrosis, other site </t>
  </si>
  <si>
    <t xml:space="preserve">M8789 </t>
  </si>
  <si>
    <t xml:space="preserve">Other osteonecrosis, multiple sites </t>
  </si>
  <si>
    <t xml:space="preserve">M879 </t>
  </si>
  <si>
    <t xml:space="preserve">Osteonecrosis, unspecified </t>
  </si>
  <si>
    <t xml:space="preserve">M9050 </t>
  </si>
  <si>
    <t xml:space="preserve">Osteonecrosis in diseases classified elsewhere, unspecified site </t>
  </si>
  <si>
    <t xml:space="preserve">M90511 </t>
  </si>
  <si>
    <t xml:space="preserve">Osteonecrosis in diseases classified elsewhere, right shoulder </t>
  </si>
  <si>
    <t xml:space="preserve">M90512 </t>
  </si>
  <si>
    <t xml:space="preserve">Osteonecrosis in diseases classified elsewhere, left shoulder </t>
  </si>
  <si>
    <t xml:space="preserve">M90519 </t>
  </si>
  <si>
    <t xml:space="preserve">Osteonecrosis in diseases classified elsewhere, unspecified shoulder </t>
  </si>
  <si>
    <t xml:space="preserve">M90521 </t>
  </si>
  <si>
    <t xml:space="preserve">Osteonecrosis in diseases classified elsewhere, right upper arm </t>
  </si>
  <si>
    <t xml:space="preserve">M90522 </t>
  </si>
  <si>
    <t xml:space="preserve">Osteonecrosis in diseases classified elsewhere, left upper arm </t>
  </si>
  <si>
    <t xml:space="preserve">M90529 </t>
  </si>
  <si>
    <t xml:space="preserve">Osteonecrosis in diseases classified elsewhere, unspecified upper arm </t>
  </si>
  <si>
    <t xml:space="preserve">M90531 </t>
  </si>
  <si>
    <t xml:space="preserve">Osteonecrosis in diseases classified elsewhere, right forearm </t>
  </si>
  <si>
    <t xml:space="preserve">M90532 </t>
  </si>
  <si>
    <t xml:space="preserve">Osteonecrosis in diseases classified elsewhere, left forearm </t>
  </si>
  <si>
    <t xml:space="preserve">M90539 </t>
  </si>
  <si>
    <t xml:space="preserve">Osteonecrosis in diseases classified elsewhere, unspecified forearm </t>
  </si>
  <si>
    <t xml:space="preserve">M90541 </t>
  </si>
  <si>
    <t xml:space="preserve">Osteonecrosis in diseases classified elsewhere, right hand </t>
  </si>
  <si>
    <t xml:space="preserve">M90542 </t>
  </si>
  <si>
    <t xml:space="preserve">Osteonecrosis in diseases classified elsewhere, left hand </t>
  </si>
  <si>
    <t xml:space="preserve">M90549 </t>
  </si>
  <si>
    <t xml:space="preserve">Osteonecrosis in diseases classified elsewhere, unspecified hand </t>
  </si>
  <si>
    <t xml:space="preserve">M90551 </t>
  </si>
  <si>
    <t xml:space="preserve">Osteonecrosis in diseases classified elsewhere, right thigh </t>
  </si>
  <si>
    <t xml:space="preserve">M90552 </t>
  </si>
  <si>
    <t xml:space="preserve">Osteonecrosis in diseases classified elsewhere, left thigh </t>
  </si>
  <si>
    <t xml:space="preserve">M90559 </t>
  </si>
  <si>
    <t xml:space="preserve">Osteonecrosis in diseases classified elsewhere, unspecified thigh </t>
  </si>
  <si>
    <t xml:space="preserve">M90561 </t>
  </si>
  <si>
    <t xml:space="preserve">Osteonecrosis in diseases classified elsewhere, right lower leg </t>
  </si>
  <si>
    <t xml:space="preserve">M90562 </t>
  </si>
  <si>
    <t xml:space="preserve">Osteonecrosis in diseases classified elsewhere, left lower leg </t>
  </si>
  <si>
    <t xml:space="preserve">M90569 </t>
  </si>
  <si>
    <t xml:space="preserve">Osteonecrosis in diseases classified elsewhere, unspecified lower leg </t>
  </si>
  <si>
    <t xml:space="preserve">M90571 </t>
  </si>
  <si>
    <t xml:space="preserve">Osteonecrosis in diseases classified elsewhere, right ankle and foot </t>
  </si>
  <si>
    <t xml:space="preserve">M90572 </t>
  </si>
  <si>
    <t xml:space="preserve">Osteonecrosis in diseases classified elsewhere, left ankle and foot </t>
  </si>
  <si>
    <t xml:space="preserve">M90579 </t>
  </si>
  <si>
    <t xml:space="preserve">Osteonecrosis in diseases classified elsewhere, unspecified ankle and foot </t>
  </si>
  <si>
    <t xml:space="preserve">M9058 </t>
  </si>
  <si>
    <t xml:space="preserve">Osteonecrosis in diseases classified elsewhere, other site </t>
  </si>
  <si>
    <t xml:space="preserve">M9059 </t>
  </si>
  <si>
    <t xml:space="preserve">Osteonecrosis in diseases classified elsewhere, multiple sites </t>
  </si>
  <si>
    <t xml:space="preserve">I462 </t>
  </si>
  <si>
    <t xml:space="preserve">Cardiac arrest due to underlying cardiac condition </t>
  </si>
  <si>
    <t xml:space="preserve">I468 </t>
  </si>
  <si>
    <t xml:space="preserve">Cardiac arrest due to other underlying condition </t>
  </si>
  <si>
    <t xml:space="preserve">I469 </t>
  </si>
  <si>
    <t xml:space="preserve">Cardiac arrest, cause unspecified </t>
  </si>
  <si>
    <t xml:space="preserve">I4901 </t>
  </si>
  <si>
    <t xml:space="preserve">Ventricular fibrillation </t>
  </si>
  <si>
    <t xml:space="preserve">I4902 </t>
  </si>
  <si>
    <t xml:space="preserve">Ventricular flutter </t>
  </si>
  <si>
    <t xml:space="preserve">J80 </t>
  </si>
  <si>
    <t xml:space="preserve">Acute respiratory distress syndrome </t>
  </si>
  <si>
    <t xml:space="preserve">J810 </t>
  </si>
  <si>
    <t xml:space="preserve">Acute pulmonary edema </t>
  </si>
  <si>
    <t xml:space="preserve">J951 </t>
  </si>
  <si>
    <t xml:space="preserve">Acute pulmonary insufficiency following thoracic surgery </t>
  </si>
  <si>
    <t xml:space="preserve">J952 </t>
  </si>
  <si>
    <t xml:space="preserve">Acute pulmonary insufficiency following nonthoracic surgery </t>
  </si>
  <si>
    <t xml:space="preserve">J953 </t>
  </si>
  <si>
    <t xml:space="preserve">Chronic pulmonary insufficiency following surgery </t>
  </si>
  <si>
    <t xml:space="preserve">J95821 </t>
  </si>
  <si>
    <t xml:space="preserve">Acute postprocedural respiratory failure </t>
  </si>
  <si>
    <t xml:space="preserve">J95822 </t>
  </si>
  <si>
    <t xml:space="preserve">Acute and chronic postprocedural respiratory failure </t>
  </si>
  <si>
    <t xml:space="preserve">J9600 </t>
  </si>
  <si>
    <t xml:space="preserve">Acute respiratory failure, unspecified whether with hypoxia or hypercapnia </t>
  </si>
  <si>
    <t xml:space="preserve">J9601 </t>
  </si>
  <si>
    <t xml:space="preserve">Acute respiratory failure with hypoxia </t>
  </si>
  <si>
    <t xml:space="preserve">J9602 </t>
  </si>
  <si>
    <t xml:space="preserve">Acute respiratory failure with hypercapnia </t>
  </si>
  <si>
    <t xml:space="preserve">J9610 </t>
  </si>
  <si>
    <t xml:space="preserve">Chronic respiratory failure, unspecified whether with hypoxia or hypercapnia </t>
  </si>
  <si>
    <t xml:space="preserve">J9611 </t>
  </si>
  <si>
    <t xml:space="preserve">Chronic respiratory failure with hypoxia </t>
  </si>
  <si>
    <t xml:space="preserve">J9612 </t>
  </si>
  <si>
    <t xml:space="preserve">Chronic respiratory failure with hypercapnia </t>
  </si>
  <si>
    <t xml:space="preserve">J9620 </t>
  </si>
  <si>
    <t xml:space="preserve">Acute and chronic respiratory failure, unspecified whether with hypoxia or hypercapnia </t>
  </si>
  <si>
    <t xml:space="preserve">J9621 </t>
  </si>
  <si>
    <t xml:space="preserve">Acute and chronic respiratory failure with hypoxia </t>
  </si>
  <si>
    <t xml:space="preserve">J9622 </t>
  </si>
  <si>
    <t xml:space="preserve">Acute and chronic respiratory failure with hypercapnia </t>
  </si>
  <si>
    <t xml:space="preserve">J9690 </t>
  </si>
  <si>
    <t xml:space="preserve">Respiratory failure, unspecified, unspecified whether with hypoxia or hypercapnia </t>
  </si>
  <si>
    <t xml:space="preserve">J9691 </t>
  </si>
  <si>
    <t xml:space="preserve">Respiratory failure, unspecified with hypoxia </t>
  </si>
  <si>
    <t xml:space="preserve">J9692 </t>
  </si>
  <si>
    <t xml:space="preserve">Respiratory failure, unspecified with hypercapnia </t>
  </si>
  <si>
    <t xml:space="preserve">R570 </t>
  </si>
  <si>
    <t xml:space="preserve">Cardiogenic shock </t>
  </si>
  <si>
    <t xml:space="preserve">R579 </t>
  </si>
  <si>
    <t xml:space="preserve">Shock, unspecified </t>
  </si>
  <si>
    <t xml:space="preserve">T8111XA </t>
  </si>
  <si>
    <t xml:space="preserve">Postprocedural  cardiogenic shock, initial encounter </t>
  </si>
  <si>
    <t xml:space="preserve">D460 </t>
  </si>
  <si>
    <t xml:space="preserve">Refractory anemia without ring sideroblasts, so stated </t>
  </si>
  <si>
    <t xml:space="preserve">D461 </t>
  </si>
  <si>
    <t xml:space="preserve">Refractory anemia with ring sideroblasts </t>
  </si>
  <si>
    <t xml:space="preserve">D4620 </t>
  </si>
  <si>
    <t xml:space="preserve">Refractory anemia with excess of blasts, unspecified </t>
  </si>
  <si>
    <t xml:space="preserve">D4621 </t>
  </si>
  <si>
    <t xml:space="preserve">Refractory anemia with excess of blasts 1 </t>
  </si>
  <si>
    <t xml:space="preserve">D4622 </t>
  </si>
  <si>
    <t xml:space="preserve">Refractory anemia with excess of blasts 2 </t>
  </si>
  <si>
    <t xml:space="preserve">D464 </t>
  </si>
  <si>
    <t xml:space="preserve">Refractory anemia, unspecified </t>
  </si>
  <si>
    <t xml:space="preserve">D469 </t>
  </si>
  <si>
    <t xml:space="preserve">Myelodysplastic syndrome, unspecified </t>
  </si>
  <si>
    <t xml:space="preserve">D46A </t>
  </si>
  <si>
    <t xml:space="preserve">Refractory cytopenia with multilineage dysplasia </t>
  </si>
  <si>
    <t xml:space="preserve">D46B </t>
  </si>
  <si>
    <t xml:space="preserve">Refractory cytopenia with multilineage dysplasia and ring sideroblasts </t>
  </si>
  <si>
    <t xml:space="preserve">D46Z </t>
  </si>
  <si>
    <t xml:space="preserve">Other myelodysplastic syndromes </t>
  </si>
  <si>
    <t xml:space="preserve">D474 </t>
  </si>
  <si>
    <t xml:space="preserve">Osteomyelofibrosis </t>
  </si>
  <si>
    <t xml:space="preserve">D7581 </t>
  </si>
  <si>
    <t xml:space="preserve">Myelofibrosis </t>
  </si>
  <si>
    <t xml:space="preserve">M081 </t>
  </si>
  <si>
    <t xml:space="preserve">Juvenile ankylosing spondylitis </t>
  </si>
  <si>
    <t xml:space="preserve">M300 </t>
  </si>
  <si>
    <t xml:space="preserve">Polyarteritis nodosa </t>
  </si>
  <si>
    <t xml:space="preserve">M301 </t>
  </si>
  <si>
    <t xml:space="preserve">Polyarteritis with lung involvement [Churg-Strauss] </t>
  </si>
  <si>
    <t xml:space="preserve">M302 </t>
  </si>
  <si>
    <t xml:space="preserve">Juvenile polyarteritis </t>
  </si>
  <si>
    <t xml:space="preserve">M303 </t>
  </si>
  <si>
    <t xml:space="preserve">Mucocutaneous lymph node syndrome [Kawasaki] </t>
  </si>
  <si>
    <t xml:space="preserve">M308 </t>
  </si>
  <si>
    <t xml:space="preserve">Other conditions related to polyarteritis nodosa </t>
  </si>
  <si>
    <t xml:space="preserve">M310 </t>
  </si>
  <si>
    <t xml:space="preserve">Hypersensitivity angiitis </t>
  </si>
  <si>
    <t xml:space="preserve">M311 </t>
  </si>
  <si>
    <t xml:space="preserve">Thrombotic microangiopathy </t>
  </si>
  <si>
    <t xml:space="preserve">M312 </t>
  </si>
  <si>
    <t xml:space="preserve">Lethal midline granuloma </t>
  </si>
  <si>
    <t xml:space="preserve">M3130 </t>
  </si>
  <si>
    <t xml:space="preserve">Wegener's granulomatosis without renal involvement </t>
  </si>
  <si>
    <t xml:space="preserve">M3131 </t>
  </si>
  <si>
    <t xml:space="preserve">Wegener's granulomatosis with renal involvement </t>
  </si>
  <si>
    <t xml:space="preserve">M314 </t>
  </si>
  <si>
    <t xml:space="preserve">Aortic arch syndrome [Takayasu] </t>
  </si>
  <si>
    <t xml:space="preserve">M315 </t>
  </si>
  <si>
    <t xml:space="preserve">Giant cell arteritis with polymyalgia rheumatica </t>
  </si>
  <si>
    <t xml:space="preserve">M316 </t>
  </si>
  <si>
    <t xml:space="preserve">Other giant cell arteritis </t>
  </si>
  <si>
    <t xml:space="preserve">M317 </t>
  </si>
  <si>
    <t xml:space="preserve">Microscopic polyangiitis </t>
  </si>
  <si>
    <t xml:space="preserve">M320 </t>
  </si>
  <si>
    <t xml:space="preserve">Drug-induced systemic lupus erythematosus </t>
  </si>
  <si>
    <t xml:space="preserve">M3210 </t>
  </si>
  <si>
    <t xml:space="preserve">Systemic lupus erythematosus, organ or system involvement unspecified </t>
  </si>
  <si>
    <t xml:space="preserve">M3212 </t>
  </si>
  <si>
    <t xml:space="preserve">Pericarditis in systemic lupus erythematosus </t>
  </si>
  <si>
    <t xml:space="preserve">M3213 </t>
  </si>
  <si>
    <t xml:space="preserve">Lung involvement in systemic lupus erythematosus </t>
  </si>
  <si>
    <t xml:space="preserve">M3214 </t>
  </si>
  <si>
    <t xml:space="preserve">Glomerular disease in systemic lupus erythematosus </t>
  </si>
  <si>
    <t xml:space="preserve">M3215 </t>
  </si>
  <si>
    <t xml:space="preserve">Tubulo-interstitial nephropathy in systemic lupus erythematosus </t>
  </si>
  <si>
    <t xml:space="preserve">M3219 </t>
  </si>
  <si>
    <t xml:space="preserve">Other organ or system involvement in systemic lupus erythematosus </t>
  </si>
  <si>
    <t xml:space="preserve">M328 </t>
  </si>
  <si>
    <t xml:space="preserve">Other forms of systemic lupus erythematosus </t>
  </si>
  <si>
    <t xml:space="preserve">M329 </t>
  </si>
  <si>
    <t xml:space="preserve">Systemic lupus erythematosus, unspecified </t>
  </si>
  <si>
    <t xml:space="preserve">M3300 </t>
  </si>
  <si>
    <t xml:space="preserve">Juvenile dermatopolymyositis, organ involvement unspecified </t>
  </si>
  <si>
    <t xml:space="preserve">M3301 </t>
  </si>
  <si>
    <t xml:space="preserve">Juvenile dermatopolymyositis with respiratory involvement </t>
  </si>
  <si>
    <t xml:space="preserve">M3302 </t>
  </si>
  <si>
    <t xml:space="preserve">Juvenile dermatopolymyositis with myopathy </t>
  </si>
  <si>
    <t xml:space="preserve">M3309 </t>
  </si>
  <si>
    <t xml:space="preserve">Juvenile dermatopolymyositis with other organ involvement </t>
  </si>
  <si>
    <t xml:space="preserve">M3310 </t>
  </si>
  <si>
    <t xml:space="preserve">Other dermatopolymyositis, organ involvement unspecified </t>
  </si>
  <si>
    <t xml:space="preserve">M3311 </t>
  </si>
  <si>
    <t xml:space="preserve">Other dermatopolymyositis with respiratory involvement </t>
  </si>
  <si>
    <t xml:space="preserve">M3312 </t>
  </si>
  <si>
    <t xml:space="preserve">Other dermatopolymyositis with myopathy </t>
  </si>
  <si>
    <t xml:space="preserve">M3319 </t>
  </si>
  <si>
    <t xml:space="preserve">Other dermatopolymyositis with other organ involvement </t>
  </si>
  <si>
    <t xml:space="preserve">M3320 </t>
  </si>
  <si>
    <t xml:space="preserve">Polymyositis, organ involvement unspecified </t>
  </si>
  <si>
    <t xml:space="preserve">M3321 </t>
  </si>
  <si>
    <t xml:space="preserve">Polymyositis with respiratory involvement </t>
  </si>
  <si>
    <t xml:space="preserve">M3322 </t>
  </si>
  <si>
    <t xml:space="preserve">Polymyositis with myopathy </t>
  </si>
  <si>
    <t xml:space="preserve">M3329 </t>
  </si>
  <si>
    <t xml:space="preserve">Polymyositis with other organ involvement </t>
  </si>
  <si>
    <t xml:space="preserve">M3390 </t>
  </si>
  <si>
    <t xml:space="preserve">Dermatopolymyositis, unspecified, organ involvement unspecified </t>
  </si>
  <si>
    <t xml:space="preserve">M3391 </t>
  </si>
  <si>
    <t xml:space="preserve">Dermatopolymyositis, unspecified with respiratory involvement </t>
  </si>
  <si>
    <t xml:space="preserve">M3392 </t>
  </si>
  <si>
    <t xml:space="preserve">Dermatopolymyositis, unspecified with myopathy </t>
  </si>
  <si>
    <t xml:space="preserve">M3399 </t>
  </si>
  <si>
    <t xml:space="preserve">Dermatopolymyositis, unspecified with other organ involvement </t>
  </si>
  <si>
    <t xml:space="preserve">M3500 </t>
  </si>
  <si>
    <t xml:space="preserve">Sicca syndrome, unspecified </t>
  </si>
  <si>
    <t xml:space="preserve">M3501 </t>
  </si>
  <si>
    <t xml:space="preserve">Sicca syndrome with keratoconjunctivitis </t>
  </si>
  <si>
    <t xml:space="preserve">M3502 </t>
  </si>
  <si>
    <t xml:space="preserve">Sicca syndrome with lung involvement </t>
  </si>
  <si>
    <t xml:space="preserve">M3503 </t>
  </si>
  <si>
    <t xml:space="preserve">Sicca syndrome with myopathy </t>
  </si>
  <si>
    <t xml:space="preserve">M3504 </t>
  </si>
  <si>
    <t xml:space="preserve">Sicca syndrome with tubulo-interstitial nephropathy </t>
  </si>
  <si>
    <t xml:space="preserve">M3509 </t>
  </si>
  <si>
    <t xml:space="preserve">Sicca syndrome with other organ involvement </t>
  </si>
  <si>
    <t xml:space="preserve">M351 </t>
  </si>
  <si>
    <t xml:space="preserve">Other overlap syndromes </t>
  </si>
  <si>
    <t xml:space="preserve">M355 </t>
  </si>
  <si>
    <t xml:space="preserve">Multifocal fibrosclerosis </t>
  </si>
  <si>
    <t xml:space="preserve">M358 </t>
  </si>
  <si>
    <t xml:space="preserve">Other specified systemic involvement of connective tissue </t>
  </si>
  <si>
    <t xml:space="preserve">M359 </t>
  </si>
  <si>
    <t xml:space="preserve">Systemic involvement of connective tissue, unspecified </t>
  </si>
  <si>
    <t xml:space="preserve">M360 </t>
  </si>
  <si>
    <t xml:space="preserve">Dermato(poly)myositis in neoplastic disease </t>
  </si>
  <si>
    <t xml:space="preserve">M368 </t>
  </si>
  <si>
    <t xml:space="preserve">Systemic disorders of connective tissue in other diseases classified elsewhere </t>
  </si>
  <si>
    <t xml:space="preserve">M450 </t>
  </si>
  <si>
    <t xml:space="preserve">Ankylosing spondylitis of multiple sites in spine </t>
  </si>
  <si>
    <t xml:space="preserve">M451 </t>
  </si>
  <si>
    <t xml:space="preserve">Ankylosing spondylitis of occipito-atlanto-axial region </t>
  </si>
  <si>
    <t xml:space="preserve">M452 </t>
  </si>
  <si>
    <t xml:space="preserve">Ankylosing spondylitis of cervical region </t>
  </si>
  <si>
    <t xml:space="preserve">M453 </t>
  </si>
  <si>
    <t xml:space="preserve">Ankylosing spondylitis of cervicothoracic region </t>
  </si>
  <si>
    <t xml:space="preserve">M454 </t>
  </si>
  <si>
    <t xml:space="preserve">Ankylosing spondylitis of thoracic region </t>
  </si>
  <si>
    <t xml:space="preserve">M455 </t>
  </si>
  <si>
    <t xml:space="preserve">Ankylosing spondylitis of thoracolumbar region </t>
  </si>
  <si>
    <t xml:space="preserve">M456 </t>
  </si>
  <si>
    <t xml:space="preserve">Ankylosing spondylitis lumbar region </t>
  </si>
  <si>
    <t xml:space="preserve">M457 </t>
  </si>
  <si>
    <t xml:space="preserve">Ankylosing spondylitis of lumbosacral region </t>
  </si>
  <si>
    <t xml:space="preserve">M458 </t>
  </si>
  <si>
    <t xml:space="preserve">Ankylosing spondylitis sacral and sacrococcygeal region </t>
  </si>
  <si>
    <t xml:space="preserve">M459 </t>
  </si>
  <si>
    <t xml:space="preserve">Ankylosing spondylitis of unspecified sites in spine </t>
  </si>
  <si>
    <t xml:space="preserve">M4600 </t>
  </si>
  <si>
    <t xml:space="preserve">Spinal enthesopathy, site unspecified </t>
  </si>
  <si>
    <t xml:space="preserve">M4601 </t>
  </si>
  <si>
    <t xml:space="preserve">Spinal enthesopathy, occipito-atlanto-axial region </t>
  </si>
  <si>
    <t xml:space="preserve">M4602 </t>
  </si>
  <si>
    <t xml:space="preserve">Spinal enthesopathy, cervical region </t>
  </si>
  <si>
    <t xml:space="preserve">M4603 </t>
  </si>
  <si>
    <t xml:space="preserve">Spinal enthesopathy, cervicothoracic region </t>
  </si>
  <si>
    <t xml:space="preserve">M4604 </t>
  </si>
  <si>
    <t xml:space="preserve">Spinal enthesopathy, thoracic region </t>
  </si>
  <si>
    <t xml:space="preserve">M4605 </t>
  </si>
  <si>
    <t xml:space="preserve">Spinal enthesopathy, thoracolumbar region </t>
  </si>
  <si>
    <t xml:space="preserve">M4606 </t>
  </si>
  <si>
    <t xml:space="preserve">Spinal enthesopathy, lumbar region </t>
  </si>
  <si>
    <t xml:space="preserve">M4607 </t>
  </si>
  <si>
    <t xml:space="preserve">Spinal enthesopathy, lumbosacral region </t>
  </si>
  <si>
    <t xml:space="preserve">M4608 </t>
  </si>
  <si>
    <t xml:space="preserve">Spinal enthesopathy, sacral and sacrococcygeal region </t>
  </si>
  <si>
    <t xml:space="preserve">M4609 </t>
  </si>
  <si>
    <t xml:space="preserve">Spinal enthesopathy, multiple sites in spine </t>
  </si>
  <si>
    <t xml:space="preserve">M461 </t>
  </si>
  <si>
    <t xml:space="preserve">Sacroiliitis, not elsewhere classified </t>
  </si>
  <si>
    <t xml:space="preserve">M4650 </t>
  </si>
  <si>
    <t xml:space="preserve">Other infective spondylopathies, site unspecified </t>
  </si>
  <si>
    <t xml:space="preserve">M4651 </t>
  </si>
  <si>
    <t xml:space="preserve">Other infective spondylopathies, occipito-atlanto-axial region </t>
  </si>
  <si>
    <t xml:space="preserve">M4652 </t>
  </si>
  <si>
    <t xml:space="preserve">Other infective spondylopathies, cervical region </t>
  </si>
  <si>
    <t xml:space="preserve">M4653 </t>
  </si>
  <si>
    <t xml:space="preserve">Other infective spondylopathies, cervicothoracic region </t>
  </si>
  <si>
    <t xml:space="preserve">M4654 </t>
  </si>
  <si>
    <t xml:space="preserve">Other infective spondylopathies, thoracic region </t>
  </si>
  <si>
    <t xml:space="preserve">M4655 </t>
  </si>
  <si>
    <t xml:space="preserve">Other infective spondylopathies, thoracolumbar region </t>
  </si>
  <si>
    <t xml:space="preserve">M4656 </t>
  </si>
  <si>
    <t xml:space="preserve">Other infective spondylopathies, lumbar region </t>
  </si>
  <si>
    <t xml:space="preserve">M4657 </t>
  </si>
  <si>
    <t xml:space="preserve">Other infective spondylopathies, lumbosacral region </t>
  </si>
  <si>
    <t xml:space="preserve">M4658 </t>
  </si>
  <si>
    <t xml:space="preserve">Other infective spondylopathies, sacral and sacrococcygeal region </t>
  </si>
  <si>
    <t xml:space="preserve">M4659 </t>
  </si>
  <si>
    <t xml:space="preserve">Other infective spondylopathies, multiple sites in spine </t>
  </si>
  <si>
    <t xml:space="preserve">M4680 </t>
  </si>
  <si>
    <t xml:space="preserve">Other specified inflammatory spondylopathies, site unspecified </t>
  </si>
  <si>
    <t xml:space="preserve">M4681 </t>
  </si>
  <si>
    <t xml:space="preserve">Other specified inflammatory spondylopathies, occipito-atlanto-axial region </t>
  </si>
  <si>
    <t xml:space="preserve">M4682 </t>
  </si>
  <si>
    <t xml:space="preserve">Other specified inflammatory spondylopathies, cervical region </t>
  </si>
  <si>
    <t xml:space="preserve">M4683 </t>
  </si>
  <si>
    <t xml:space="preserve">Other specified inflammatory spondylopathies, cervicothoracic region </t>
  </si>
  <si>
    <t xml:space="preserve">M4684 </t>
  </si>
  <si>
    <t xml:space="preserve">Other specified inflammatory spondylopathies, thoracic region </t>
  </si>
  <si>
    <t xml:space="preserve">M4685 </t>
  </si>
  <si>
    <t xml:space="preserve">Other specified inflammatory spondylopathies, thoracolumbar region </t>
  </si>
  <si>
    <t xml:space="preserve">M4686 </t>
  </si>
  <si>
    <t xml:space="preserve">Other specified inflammatory spondylopathies, lumbar region </t>
  </si>
  <si>
    <t xml:space="preserve">M4687 </t>
  </si>
  <si>
    <t xml:space="preserve">Other specified inflammatory spondylopathies, lumbosacral region </t>
  </si>
  <si>
    <t xml:space="preserve">M4688 </t>
  </si>
  <si>
    <t xml:space="preserve">Other specified inflammatory spondylopathies, sacral and sacrococcygeal region </t>
  </si>
  <si>
    <t xml:space="preserve">M4689 </t>
  </si>
  <si>
    <t xml:space="preserve">Other specified inflammatory spondylopathies, multiple sites in spine </t>
  </si>
  <si>
    <t xml:space="preserve">M4690 </t>
  </si>
  <si>
    <t xml:space="preserve">Unspecified inflammatory spondylopathy, site unspecified </t>
  </si>
  <si>
    <t xml:space="preserve">M4691 </t>
  </si>
  <si>
    <t xml:space="preserve">Unspecified inflammatory spondylopathy, occipito-atlanto-axial region </t>
  </si>
  <si>
    <t xml:space="preserve">M4692 </t>
  </si>
  <si>
    <t xml:space="preserve">Unspecified inflammatory spondylopathy, cervical region </t>
  </si>
  <si>
    <t xml:space="preserve">M4693 </t>
  </si>
  <si>
    <t xml:space="preserve">Unspecified inflammatory spondylopathy, cervicothoracic region </t>
  </si>
  <si>
    <t xml:space="preserve">M4694 </t>
  </si>
  <si>
    <t xml:space="preserve">Unspecified inflammatory spondylopathy, thoracic region </t>
  </si>
  <si>
    <t xml:space="preserve">M4695 </t>
  </si>
  <si>
    <t xml:space="preserve">Unspecified inflammatory spondylopathy, thoracolumbar region </t>
  </si>
  <si>
    <t xml:space="preserve">M4696 </t>
  </si>
  <si>
    <t xml:space="preserve">Unspecified inflammatory spondylopathy, lumbar region </t>
  </si>
  <si>
    <t xml:space="preserve">M4697 </t>
  </si>
  <si>
    <t xml:space="preserve">Unspecified inflammatory spondylopathy, lumbosacral region </t>
  </si>
  <si>
    <t xml:space="preserve">M4698 </t>
  </si>
  <si>
    <t xml:space="preserve">Unspecified inflammatory spondylopathy, sacral and sacrococcygeal region </t>
  </si>
  <si>
    <t xml:space="preserve">M4699 </t>
  </si>
  <si>
    <t xml:space="preserve">Unspecified inflammatory spondylopathy, multiple sites in spine </t>
  </si>
  <si>
    <t xml:space="preserve">M488X1 </t>
  </si>
  <si>
    <t xml:space="preserve">Other specified spondylopathies, occipito-atlanto-axial region </t>
  </si>
  <si>
    <t xml:space="preserve">M488X2 </t>
  </si>
  <si>
    <t xml:space="preserve">Other specified spondylopathies, cervical region </t>
  </si>
  <si>
    <t xml:space="preserve">M488X3 </t>
  </si>
  <si>
    <t xml:space="preserve">Other specified spondylopathies, cervicothoracic region </t>
  </si>
  <si>
    <t xml:space="preserve">M488X4 </t>
  </si>
  <si>
    <t xml:space="preserve">Other specified spondylopathies, thoracic region </t>
  </si>
  <si>
    <t xml:space="preserve">M488X5 </t>
  </si>
  <si>
    <t xml:space="preserve">Other specified spondylopathies, thoracolumbar region </t>
  </si>
  <si>
    <t xml:space="preserve">M488X6 </t>
  </si>
  <si>
    <t xml:space="preserve">Other specified spondylopathies, lumbar region </t>
  </si>
  <si>
    <t xml:space="preserve">M488X7 </t>
  </si>
  <si>
    <t xml:space="preserve">Other specified spondylopathies, lumbosacral region </t>
  </si>
  <si>
    <t xml:space="preserve">M488X8 </t>
  </si>
  <si>
    <t xml:space="preserve">Other specified spondylopathies, sacral and sacrococcygeal region </t>
  </si>
  <si>
    <t xml:space="preserve">M488X9 </t>
  </si>
  <si>
    <t xml:space="preserve">Other specified spondylopathies, site unspecified </t>
  </si>
  <si>
    <t xml:space="preserve">M4980 </t>
  </si>
  <si>
    <t xml:space="preserve">Spondylopathy in diseases classified elsewhere, site unspecified </t>
  </si>
  <si>
    <t xml:space="preserve">M4981 </t>
  </si>
  <si>
    <t xml:space="preserve">Spondylopathy in diseases classified elsewhere, occipito-atlanto-axial region </t>
  </si>
  <si>
    <t xml:space="preserve">M4982 </t>
  </si>
  <si>
    <t xml:space="preserve">Spondylopathy in diseases classified elsewhere, cervical region </t>
  </si>
  <si>
    <t xml:space="preserve">M4983 </t>
  </si>
  <si>
    <t xml:space="preserve">Spondylopathy in diseases classified elsewhere, cervicothoracic region </t>
  </si>
  <si>
    <t xml:space="preserve">M4984 </t>
  </si>
  <si>
    <t xml:space="preserve">Spondylopathy in diseases classified elsewhere, thoracic region </t>
  </si>
  <si>
    <t xml:space="preserve">M4985 </t>
  </si>
  <si>
    <t xml:space="preserve">Spondylopathy in diseases classified elsewhere, thoracolumbar region </t>
  </si>
  <si>
    <t xml:space="preserve">M4986 </t>
  </si>
  <si>
    <t xml:space="preserve">Spondylopathy in diseases classified elsewhere, lumbar region </t>
  </si>
  <si>
    <t xml:space="preserve">M4987 </t>
  </si>
  <si>
    <t xml:space="preserve">Spondylopathy in diseases classified elsewhere, lumbosacral region </t>
  </si>
  <si>
    <t xml:space="preserve">M4988 </t>
  </si>
  <si>
    <t xml:space="preserve">Spondylopathy in diseases classified elsewhere, sacral and sacrococcygeal region </t>
  </si>
  <si>
    <t xml:space="preserve">M4989 </t>
  </si>
  <si>
    <t xml:space="preserve">Spondylopathy in diseases classified elsewhere, multiple sites in spine </t>
  </si>
  <si>
    <t xml:space="preserve">Q796 </t>
  </si>
  <si>
    <t xml:space="preserve">Ehlers-Danlos syndrome </t>
  </si>
  <si>
    <t xml:space="preserve">Q8740 </t>
  </si>
  <si>
    <t xml:space="preserve">Marfan's syndrome, unspecified </t>
  </si>
  <si>
    <t xml:space="preserve">Q87410 </t>
  </si>
  <si>
    <t xml:space="preserve">Marfan's syndrome with aortic dilation </t>
  </si>
  <si>
    <t xml:space="preserve">Q87418 </t>
  </si>
  <si>
    <t xml:space="preserve">Marfan's syndrome with other cardiovascular manifestations </t>
  </si>
  <si>
    <t xml:space="preserve">Q8742 </t>
  </si>
  <si>
    <t xml:space="preserve">Marfan's syndrome with ocular manifestations </t>
  </si>
  <si>
    <t xml:space="preserve">Q8743 </t>
  </si>
  <si>
    <t xml:space="preserve">Marfan's syndrome with skeletal manifestation </t>
  </si>
  <si>
    <t xml:space="preserve">E08311 </t>
  </si>
  <si>
    <t xml:space="preserve">Diabetes mellitus due to underlying condition with unspecified diabetic retinopathy with macular edema </t>
  </si>
  <si>
    <t xml:space="preserve">E08319 </t>
  </si>
  <si>
    <t xml:space="preserve">Diabetes mellitus due to underlying condition with unspecified diabetic retinopathy without macular edema </t>
  </si>
  <si>
    <t xml:space="preserve">E08321 </t>
  </si>
  <si>
    <t xml:space="preserve">Diabetes mellitus due to underlying condition with mild nonproliferative diabetic retinopathy with macular edema </t>
  </si>
  <si>
    <t xml:space="preserve">E08329 </t>
  </si>
  <si>
    <t xml:space="preserve">Diabetes mellitus due to underlying condition with mild nonproliferative diabetic retinopathy without macular edema </t>
  </si>
  <si>
    <t xml:space="preserve">E08331 </t>
  </si>
  <si>
    <t xml:space="preserve">Diabetes mellitus due to underlying condition with moderate nonproliferative diabetic retinopathy with macular edema </t>
  </si>
  <si>
    <t xml:space="preserve">E08339 </t>
  </si>
  <si>
    <t xml:space="preserve">Diabetes mellitus due to underlying condition with moderate nonproliferative diabetic retinopathy without macular edema </t>
  </si>
  <si>
    <t xml:space="preserve">E08341 </t>
  </si>
  <si>
    <t xml:space="preserve">Diabetes mellitus due to underlying condition with severe nonproliferative diabetic retinopathy with macular edema </t>
  </si>
  <si>
    <t xml:space="preserve">E08349 </t>
  </si>
  <si>
    <t xml:space="preserve">Diabetes mellitus due to underlying condition with severe nonproliferative diabetic retinopathy without macular edema </t>
  </si>
  <si>
    <t xml:space="preserve">E09311 </t>
  </si>
  <si>
    <t xml:space="preserve">Drug or chemical induced diabetes mellitus with unspecified diabetic retinopathy with macular edema </t>
  </si>
  <si>
    <t xml:space="preserve">E09319 </t>
  </si>
  <si>
    <t xml:space="preserve">Drug or chemical induced diabetes mellitus with unspecified diabetic retinopathy without macular edema </t>
  </si>
  <si>
    <t xml:space="preserve">E09321 </t>
  </si>
  <si>
    <t xml:space="preserve">Drug or chemical induced diabetes mellitus with mild nonproliferative diabetic retinopathy with macular edema </t>
  </si>
  <si>
    <t xml:space="preserve">E09329 </t>
  </si>
  <si>
    <t xml:space="preserve">Drug or chemical induced diabetes mellitus with mild nonproliferative diabetic retinopathy without macular edema </t>
  </si>
  <si>
    <t xml:space="preserve">E09331 </t>
  </si>
  <si>
    <t xml:space="preserve">Drug or chemical induced diabetes mellitus with moderate nonproliferative diabetic retinopathy with macular edema </t>
  </si>
  <si>
    <t xml:space="preserve">E09339 </t>
  </si>
  <si>
    <t xml:space="preserve">Drug or chemical induced diabetes mellitus with moderate nonproliferative diabetic retinopathy without macular edema </t>
  </si>
  <si>
    <t xml:space="preserve">E09341 </t>
  </si>
  <si>
    <t xml:space="preserve">Drug or chemical induced diabetes mellitus with severe nonproliferative diabetic retinopathy with macular edema </t>
  </si>
  <si>
    <t xml:space="preserve">E09349 </t>
  </si>
  <si>
    <t xml:space="preserve">Drug or chemical induced diabetes mellitus with severe nonproliferative diabetic retinopathy without macular edema </t>
  </si>
  <si>
    <t xml:space="preserve">E10311 </t>
  </si>
  <si>
    <t xml:space="preserve">Type 1 diabetes mellitus with unspecified diabetic retinopathy with macular edema </t>
  </si>
  <si>
    <t xml:space="preserve">E10319 </t>
  </si>
  <si>
    <t xml:space="preserve">Type 1 diabetes mellitus with unspecified diabetic retinopathy without macular edema </t>
  </si>
  <si>
    <t xml:space="preserve">E10321 </t>
  </si>
  <si>
    <t xml:space="preserve">Type 1 diabetes mellitus with mild nonproliferative diabetic retinopathy with macular edema </t>
  </si>
  <si>
    <t xml:space="preserve">E10329 </t>
  </si>
  <si>
    <t xml:space="preserve">Type 1 diabetes mellitus with mild nonproliferative diabetic retinopathy without macular edema </t>
  </si>
  <si>
    <t xml:space="preserve">E10331 </t>
  </si>
  <si>
    <t xml:space="preserve">Type 1 diabetes mellitus with moderate nonproliferative diabetic retinopathy with macular edema </t>
  </si>
  <si>
    <t xml:space="preserve">E10339 </t>
  </si>
  <si>
    <t xml:space="preserve">Type 1 diabetes mellitus with moderate nonproliferative diabetic retinopathy without macular edema </t>
  </si>
  <si>
    <t xml:space="preserve">E10341 </t>
  </si>
  <si>
    <t xml:space="preserve">Type 1 diabetes mellitus with severe nonproliferative diabetic retinopathy with macular edema </t>
  </si>
  <si>
    <t xml:space="preserve">E10349 </t>
  </si>
  <si>
    <t xml:space="preserve">Type 1 diabetes mellitus with severe nonproliferative diabetic retinopathy without macular edema </t>
  </si>
  <si>
    <t xml:space="preserve">E11311 </t>
  </si>
  <si>
    <t xml:space="preserve">Type 2 diabetes mellitus with unspecified diabetic retinopathy with macular edema </t>
  </si>
  <si>
    <t xml:space="preserve">E11319 </t>
  </si>
  <si>
    <t xml:space="preserve">Type 2 diabetes mellitus with unspecified diabetic retinopathy without macular edema </t>
  </si>
  <si>
    <t xml:space="preserve">E11321 </t>
  </si>
  <si>
    <t xml:space="preserve">Type 2 diabetes mellitus with mild nonproliferative diabetic retinopathy with macular edema </t>
  </si>
  <si>
    <t xml:space="preserve">E11329 </t>
  </si>
  <si>
    <t xml:space="preserve">Type 2 diabetes mellitus with mild nonproliferative diabetic retinopathy without macular edema </t>
  </si>
  <si>
    <t xml:space="preserve">E11331 </t>
  </si>
  <si>
    <t xml:space="preserve">Type 2 diabetes mellitus with moderate nonproliferative diabetic retinopathy with macular edema </t>
  </si>
  <si>
    <t xml:space="preserve">E11339 </t>
  </si>
  <si>
    <t xml:space="preserve">Type 2 diabetes mellitus with moderate nonproliferative diabetic retinopathy without macular edema </t>
  </si>
  <si>
    <t xml:space="preserve">E11341 </t>
  </si>
  <si>
    <t xml:space="preserve">Type 2 diabetes mellitus with severe nonproliferative diabetic retinopathy with macular edema </t>
  </si>
  <si>
    <t xml:space="preserve">E11349 </t>
  </si>
  <si>
    <t xml:space="preserve">Type 2 diabetes mellitus with severe nonproliferative diabetic retinopathy without macular edema </t>
  </si>
  <si>
    <t xml:space="preserve">E13311 </t>
  </si>
  <si>
    <t xml:space="preserve">Other specified diabetes mellitus with unspecified diabetic retinopathy with macular edema </t>
  </si>
  <si>
    <t xml:space="preserve">E13319 </t>
  </si>
  <si>
    <t xml:space="preserve">Other specified diabetes mellitus with unspecified diabetic retinopathy without macular edema </t>
  </si>
  <si>
    <t xml:space="preserve">E13321 </t>
  </si>
  <si>
    <t xml:space="preserve">Other specified diabetes mellitus with mild nonproliferative diabetic retinopathy with macular edema </t>
  </si>
  <si>
    <t xml:space="preserve">E13329 </t>
  </si>
  <si>
    <t xml:space="preserve">Other specified diabetes mellitus with mild nonproliferative diabetic retinopathy without macular edema </t>
  </si>
  <si>
    <t xml:space="preserve">E13331 </t>
  </si>
  <si>
    <t xml:space="preserve">Other specified diabetes mellitus with moderate nonproliferative diabetic retinopathy with macular edema </t>
  </si>
  <si>
    <t xml:space="preserve">E13339 </t>
  </si>
  <si>
    <t xml:space="preserve">Other specified diabetes mellitus with moderate nonproliferative diabetic retinopathy without macular edema </t>
  </si>
  <si>
    <t xml:space="preserve">E13341 </t>
  </si>
  <si>
    <t xml:space="preserve">Other specified diabetes mellitus with severe nonproliferative diabetic retinopathy with macular edema </t>
  </si>
  <si>
    <t xml:space="preserve">E13349 </t>
  </si>
  <si>
    <t xml:space="preserve">Other specified diabetes mellitus with severe nonproliferative diabetic retinopathy without macular edema </t>
  </si>
  <si>
    <t xml:space="preserve">L1230 </t>
  </si>
  <si>
    <t xml:space="preserve">Acquired epidermolysis bullosa, unspecified </t>
  </si>
  <si>
    <t xml:space="preserve">L1231 </t>
  </si>
  <si>
    <t xml:space="preserve">Epidermolysis bullosa due to drug </t>
  </si>
  <si>
    <t xml:space="preserve">L1235 </t>
  </si>
  <si>
    <t xml:space="preserve">Other acquired epidermolysis bullosa </t>
  </si>
  <si>
    <t xml:space="preserve">L511 </t>
  </si>
  <si>
    <t xml:space="preserve">Stevens-Johnson syndrome </t>
  </si>
  <si>
    <t xml:space="preserve">L512 </t>
  </si>
  <si>
    <t xml:space="preserve">Toxic epidermal necrolysis [Lyell] </t>
  </si>
  <si>
    <t xml:space="preserve">L513 </t>
  </si>
  <si>
    <t xml:space="preserve">Stevens-Johnson syndrome-toxic epidermal necrolysis overlap syndrome </t>
  </si>
  <si>
    <t xml:space="preserve">T3111 </t>
  </si>
  <si>
    <t xml:space="preserve">Burns involving 10-19% of body surface with 10-19% third degree burns </t>
  </si>
  <si>
    <t xml:space="preserve">T3121 </t>
  </si>
  <si>
    <t xml:space="preserve">Burns involving 20-29% of body surface with 10-19% third degree burns </t>
  </si>
  <si>
    <t xml:space="preserve">T3122 </t>
  </si>
  <si>
    <t xml:space="preserve">Burns involving 20-29% of body surface with 20-29% third degree burns </t>
  </si>
  <si>
    <t xml:space="preserve">T3131 </t>
  </si>
  <si>
    <t xml:space="preserve">Burns involving 30-39% of body surface with 10-19% third degree burns </t>
  </si>
  <si>
    <t xml:space="preserve">T3132 </t>
  </si>
  <si>
    <t xml:space="preserve">Burns involving 30-39% of body surface with 20-29% third degree burns </t>
  </si>
  <si>
    <t xml:space="preserve">T3133 </t>
  </si>
  <si>
    <t xml:space="preserve">Burns involving 30-39% of body surface with 30-39% third degree burns </t>
  </si>
  <si>
    <t xml:space="preserve">T3141 </t>
  </si>
  <si>
    <t xml:space="preserve">Burns involving 40-49% of body surface with 10-19% third degree burns </t>
  </si>
  <si>
    <t xml:space="preserve">T3142 </t>
  </si>
  <si>
    <t xml:space="preserve">Burns involving 40-49% of body surface with 20-29% third degree burns </t>
  </si>
  <si>
    <t xml:space="preserve">T3143 </t>
  </si>
  <si>
    <t xml:space="preserve">Burns involving 40-49% of body surface with 30-39% third degree burns </t>
  </si>
  <si>
    <t xml:space="preserve">T3144 </t>
  </si>
  <si>
    <t xml:space="preserve">Burns involving 40-49% of body surface with 40-49% third degree burns </t>
  </si>
  <si>
    <t xml:space="preserve">T3151 </t>
  </si>
  <si>
    <t xml:space="preserve">Burns involving 50-59% of body surface with 10-19% third degree burns </t>
  </si>
  <si>
    <t xml:space="preserve">T3152 </t>
  </si>
  <si>
    <t xml:space="preserve">Burns involving 50-59% of body surface with 20-29% third degree burns </t>
  </si>
  <si>
    <t xml:space="preserve">T3153 </t>
  </si>
  <si>
    <t xml:space="preserve">Burns involving 50-59% of body surface with 30-39% third degree burns </t>
  </si>
  <si>
    <t xml:space="preserve">T3154 </t>
  </si>
  <si>
    <t xml:space="preserve">Burns involving 50-59% of body surface with 40-49% third degree burns </t>
  </si>
  <si>
    <t xml:space="preserve">T3155 </t>
  </si>
  <si>
    <t xml:space="preserve">Burns involving 50-59% of body surface with 50-59% third degree burns </t>
  </si>
  <si>
    <t xml:space="preserve">T3161 </t>
  </si>
  <si>
    <t xml:space="preserve">Burns involving 60-69% of body surface with 10-19% third degree burns </t>
  </si>
  <si>
    <t xml:space="preserve">T3162 </t>
  </si>
  <si>
    <t xml:space="preserve">Burns involving 60-69% of body surface with 20-29% third degree burns </t>
  </si>
  <si>
    <t xml:space="preserve">T3163 </t>
  </si>
  <si>
    <t xml:space="preserve">Burns involving 60-69% of body surface with 30-39% third degree burns </t>
  </si>
  <si>
    <t xml:space="preserve">T3164 </t>
  </si>
  <si>
    <t xml:space="preserve">Burns involving 60-69% of body surface with 40-49% third degree burns </t>
  </si>
  <si>
    <t xml:space="preserve">T3165 </t>
  </si>
  <si>
    <t xml:space="preserve">Burns involving 60-69% of body surface with 50-59% third degree burns </t>
  </si>
  <si>
    <t xml:space="preserve">T3166 </t>
  </si>
  <si>
    <t xml:space="preserve">Burns involving 60-69% of body surface with 60-69% third degree burns </t>
  </si>
  <si>
    <t xml:space="preserve">T3171 </t>
  </si>
  <si>
    <t xml:space="preserve">Burns involving 70-79% of body surface with 10-19% third degree burns </t>
  </si>
  <si>
    <t xml:space="preserve">T3172 </t>
  </si>
  <si>
    <t xml:space="preserve">Burns involving 70-79% of body surface with 20-29% third degree burns </t>
  </si>
  <si>
    <t xml:space="preserve">T3173 </t>
  </si>
  <si>
    <t xml:space="preserve">Burns involving 70-79% of body surface with 30-39% third degree burns </t>
  </si>
  <si>
    <t xml:space="preserve">T3174 </t>
  </si>
  <si>
    <t xml:space="preserve">Burns involving 70-79% of body surface with 40-49% third degree burns </t>
  </si>
  <si>
    <t xml:space="preserve">T3175 </t>
  </si>
  <si>
    <t xml:space="preserve">Burns involving 70-79% of body surface with 50-59% third degree burns </t>
  </si>
  <si>
    <t xml:space="preserve">T3176 </t>
  </si>
  <si>
    <t xml:space="preserve">Burns involving 70-79% of body surface with 60-69% third degree burns </t>
  </si>
  <si>
    <t xml:space="preserve">T3177 </t>
  </si>
  <si>
    <t xml:space="preserve">Burns involving 70-79% of body surface with 70-79% third degree burns </t>
  </si>
  <si>
    <t xml:space="preserve">T3181 </t>
  </si>
  <si>
    <t xml:space="preserve">Burns involving 80-89% of body surface with 10-19% third degree burns </t>
  </si>
  <si>
    <t xml:space="preserve">T3182 </t>
  </si>
  <si>
    <t xml:space="preserve">Burns involving 80-89% of body surface with 20-29% third degree burns </t>
  </si>
  <si>
    <t xml:space="preserve">T3183 </t>
  </si>
  <si>
    <t xml:space="preserve">Burns involving 80-89% of body surface with 30-39% third degree burns </t>
  </si>
  <si>
    <t xml:space="preserve">T3184 </t>
  </si>
  <si>
    <t xml:space="preserve">Burns involving 80-89% of body surface with 40-49% third degree burns </t>
  </si>
  <si>
    <t xml:space="preserve">T3185 </t>
  </si>
  <si>
    <t xml:space="preserve">Burns involving 80-89% of body surface with 50-59% third degree burns </t>
  </si>
  <si>
    <t xml:space="preserve">T3186 </t>
  </si>
  <si>
    <t xml:space="preserve">Burns involving 80-89% of body surface with 60-69% third degree burns </t>
  </si>
  <si>
    <t xml:space="preserve">T3187 </t>
  </si>
  <si>
    <t xml:space="preserve">Burns involving 80-89% of body surface with 70-79% third degree burns </t>
  </si>
  <si>
    <t xml:space="preserve">T3188 </t>
  </si>
  <si>
    <t xml:space="preserve">Burns involving 80-89% of body surface with 80-89% third degree burns </t>
  </si>
  <si>
    <t xml:space="preserve">T3191 </t>
  </si>
  <si>
    <t xml:space="preserve">Burns involving 90% or more of body surface with 10-19% third degree burns </t>
  </si>
  <si>
    <t xml:space="preserve">T3192 </t>
  </si>
  <si>
    <t xml:space="preserve">Burns involving 90% or more of body surface with 20-29% third degree burns </t>
  </si>
  <si>
    <t xml:space="preserve">T3193 </t>
  </si>
  <si>
    <t xml:space="preserve">Burns involving 90% or more of body surface with 30-39% third degree burns </t>
  </si>
  <si>
    <t xml:space="preserve">T3194 </t>
  </si>
  <si>
    <t xml:space="preserve">Burns involving 90% or more of body surface with 40-49% third degree burns </t>
  </si>
  <si>
    <t xml:space="preserve">T3195 </t>
  </si>
  <si>
    <t xml:space="preserve">Burns involving 90% or more of body surface with 50-59% third degree burns </t>
  </si>
  <si>
    <t xml:space="preserve">T3196 </t>
  </si>
  <si>
    <t xml:space="preserve">Burns involving 90% or more of body surface with 60-69% third degree burns </t>
  </si>
  <si>
    <t xml:space="preserve">T3197 </t>
  </si>
  <si>
    <t xml:space="preserve">Burns involving 90% or more of body surface with 70-79% third degree burns </t>
  </si>
  <si>
    <t xml:space="preserve">T3198 </t>
  </si>
  <si>
    <t xml:space="preserve">Burns involving 90% or more of body surface with 80-89% third degree burns </t>
  </si>
  <si>
    <t xml:space="preserve">T3199 </t>
  </si>
  <si>
    <t xml:space="preserve">Burns involving 90% or more of body surface with 90% or more third degree burns </t>
  </si>
  <si>
    <t xml:space="preserve">T3211 </t>
  </si>
  <si>
    <t xml:space="preserve">Corrosions involving 10-19% of body surface with 10-19% third degree corrosion </t>
  </si>
  <si>
    <t xml:space="preserve">T3221 </t>
  </si>
  <si>
    <t xml:space="preserve">Corrosions involving 20-29% of body surface with 10-19% third degree corrosion </t>
  </si>
  <si>
    <t xml:space="preserve">T3222 </t>
  </si>
  <si>
    <t xml:space="preserve">Corrosions involving 20-29% of body surface with 20-29% third degree corrosion </t>
  </si>
  <si>
    <t xml:space="preserve">T3231 </t>
  </si>
  <si>
    <t xml:space="preserve">Corrosions involving 30-39% of body surface with 10-19% third degree corrosion </t>
  </si>
  <si>
    <t xml:space="preserve">T3232 </t>
  </si>
  <si>
    <t xml:space="preserve">Corrosions involving 30-39% of body surface with 20-29% third degree corrosion </t>
  </si>
  <si>
    <t xml:space="preserve">T3233 </t>
  </si>
  <si>
    <t xml:space="preserve">Corrosions involving 30-39% of body surface with 30-39% third degree corrosion </t>
  </si>
  <si>
    <t xml:space="preserve">T3241 </t>
  </si>
  <si>
    <t xml:space="preserve">Corrosions involving 40-49% of body surface with 10-19% third degree corrosion </t>
  </si>
  <si>
    <t xml:space="preserve">T3242 </t>
  </si>
  <si>
    <t xml:space="preserve">Corrosions involving 40-49% of body surface with 20-29% third degree corrosion </t>
  </si>
  <si>
    <t xml:space="preserve">T3243 </t>
  </si>
  <si>
    <t xml:space="preserve">Corrosions involving 40-49% of body surface with 30-39% third degree corrosion </t>
  </si>
  <si>
    <t xml:space="preserve">T3244 </t>
  </si>
  <si>
    <t xml:space="preserve">Corrosions involving 40-49% of body surface with 40-49% third degree corrosion </t>
  </si>
  <si>
    <t xml:space="preserve">T3251 </t>
  </si>
  <si>
    <t xml:space="preserve">Corrosions involving 50-59% of body surface with 10-19% third degree corrosion </t>
  </si>
  <si>
    <t xml:space="preserve">T3252 </t>
  </si>
  <si>
    <t xml:space="preserve">Corrosions involving 50-59% of body surface with 20-29% third degree corrosion </t>
  </si>
  <si>
    <t xml:space="preserve">T3253 </t>
  </si>
  <si>
    <t xml:space="preserve">Corrosions involving 50-59% of body surface with 30-39% third degree corrosion </t>
  </si>
  <si>
    <t xml:space="preserve">T3254 </t>
  </si>
  <si>
    <t xml:space="preserve">Corrosions involving 50-59% of body surface with 40-49% third degree corrosion </t>
  </si>
  <si>
    <t xml:space="preserve">T3255 </t>
  </si>
  <si>
    <t xml:space="preserve">Corrosions involving 50-59% of body surface with 50-59% third degree corrosion </t>
  </si>
  <si>
    <t xml:space="preserve">T3261 </t>
  </si>
  <si>
    <t xml:space="preserve">Corrosions involving 60-69% of body surface with 10-19% third degree corrosion </t>
  </si>
  <si>
    <t xml:space="preserve">T3262 </t>
  </si>
  <si>
    <t xml:space="preserve">Corrosions involving 60-69% of body surface with 20-29% third degree corrosion </t>
  </si>
  <si>
    <t xml:space="preserve">T3263 </t>
  </si>
  <si>
    <t xml:space="preserve">Corrosions involving 60-69% of body surface with 30-39% third degree corrosion </t>
  </si>
  <si>
    <t xml:space="preserve">T3264 </t>
  </si>
  <si>
    <t xml:space="preserve">Corrosions involving 60-69% of body surface with 40-49% third degree corrosion </t>
  </si>
  <si>
    <t xml:space="preserve">T3265 </t>
  </si>
  <si>
    <t xml:space="preserve">Corrosions involving 60-69% of body surface with 50-59% third degree corrosion </t>
  </si>
  <si>
    <t xml:space="preserve">T3266 </t>
  </si>
  <si>
    <t xml:space="preserve">Corrosions involving 60-69% of body surface with 60-69% third degree corrosion </t>
  </si>
  <si>
    <t xml:space="preserve">T3271 </t>
  </si>
  <si>
    <t xml:space="preserve">Corrosions involving 70-79% of body surface with 10-19% third degree corrosion </t>
  </si>
  <si>
    <t xml:space="preserve">T3272 </t>
  </si>
  <si>
    <t xml:space="preserve">Corrosions involving 70-79% of body surface with 20-29% third degree corrosion </t>
  </si>
  <si>
    <t xml:space="preserve">T3273 </t>
  </si>
  <si>
    <t xml:space="preserve">Corrosions involving 70-79% of body surface with 30-39% third degree corrosion </t>
  </si>
  <si>
    <t xml:space="preserve">T3274 </t>
  </si>
  <si>
    <t xml:space="preserve">Corrosions involving 70-79% of body surface with 40-49% third degree corrosion </t>
  </si>
  <si>
    <t xml:space="preserve">T3275 </t>
  </si>
  <si>
    <t xml:space="preserve">Corrosions involving 70-79% of body surface with 50-59% third degree corrosion </t>
  </si>
  <si>
    <t xml:space="preserve">T3276 </t>
  </si>
  <si>
    <t xml:space="preserve">Corrosions involving 70-79% of body surface with 60-69% third degree corrosion </t>
  </si>
  <si>
    <t xml:space="preserve">T3277 </t>
  </si>
  <si>
    <t xml:space="preserve">Corrosions involving 70-79% of body surface with 70-79% third degree corrosion </t>
  </si>
  <si>
    <t xml:space="preserve">T3281 </t>
  </si>
  <si>
    <t xml:space="preserve">Corrosions involving 80-89% of body surface with 10-19% third degree corrosion </t>
  </si>
  <si>
    <t xml:space="preserve">T3282 </t>
  </si>
  <si>
    <t xml:space="preserve">Corrosions involving 80-89% of body surface with 20-29% third degree corrosion </t>
  </si>
  <si>
    <t xml:space="preserve">T3283 </t>
  </si>
  <si>
    <t xml:space="preserve">Corrosions involving 80-89% of body surface with 30-39% third degree corrosion </t>
  </si>
  <si>
    <t xml:space="preserve">T3284 </t>
  </si>
  <si>
    <t xml:space="preserve">Corrosions involving 80-89% of body surface with 40-49% third degree corrosion </t>
  </si>
  <si>
    <t xml:space="preserve">T3285 </t>
  </si>
  <si>
    <t xml:space="preserve">Corrosions involving 80-89% of body surface with 50-59% third degree corrosion </t>
  </si>
  <si>
    <t xml:space="preserve">T3286 </t>
  </si>
  <si>
    <t xml:space="preserve">Corrosions involving 80-89% of body surface with 60-69% third degree corrosion </t>
  </si>
  <si>
    <t xml:space="preserve">T3287 </t>
  </si>
  <si>
    <t xml:space="preserve">Corrosions involving 80-89% of body surface with 70-79% third degree corrosion </t>
  </si>
  <si>
    <t xml:space="preserve">T3288 </t>
  </si>
  <si>
    <t xml:space="preserve">Corrosions involving 80-89% of body surface with 80-89% third degree corrosion </t>
  </si>
  <si>
    <t xml:space="preserve">T3291 </t>
  </si>
  <si>
    <t xml:space="preserve">Corrosions involving 90% or more of body surface with 10-19% third degree corrosion </t>
  </si>
  <si>
    <t xml:space="preserve">T3292 </t>
  </si>
  <si>
    <t xml:space="preserve">Corrosions involving 90% or more of body surface with 20-29% third degree corrosion </t>
  </si>
  <si>
    <t xml:space="preserve">T3293 </t>
  </si>
  <si>
    <t xml:space="preserve">Corrosions involving 90% or more of body surface with 30-39% third degree corrosion </t>
  </si>
  <si>
    <t xml:space="preserve">T3294 </t>
  </si>
  <si>
    <t xml:space="preserve">Corrosions involving 90% or more of body surface with 40-49% third degree corrosion </t>
  </si>
  <si>
    <t xml:space="preserve">T3295 </t>
  </si>
  <si>
    <t xml:space="preserve">Corrosions involving 90% or more of body surface with 50-59% third degree corrosion </t>
  </si>
  <si>
    <t xml:space="preserve">T3296 </t>
  </si>
  <si>
    <t xml:space="preserve">Corrosions involving 90% or more of body surface with 60-69% third degree corrosion </t>
  </si>
  <si>
    <t xml:space="preserve">T3297 </t>
  </si>
  <si>
    <t xml:space="preserve">Corrosions involving 90% or more of body surface with 70-79% third degree corrosion </t>
  </si>
  <si>
    <t xml:space="preserve">T3298 </t>
  </si>
  <si>
    <t xml:space="preserve">Corrosions involving 90% or more of body surface with 80-89% third degree corrosion </t>
  </si>
  <si>
    <t xml:space="preserve">T3299 </t>
  </si>
  <si>
    <t xml:space="preserve">Corrosions involving 90% or more of body surface with 90% or more third degree corrosion </t>
  </si>
  <si>
    <t xml:space="preserve">G40011 </t>
  </si>
  <si>
    <t xml:space="preserve">Localization-related (focal) (partial) idiopathic epilepsy and epileptic syndromes with seizures of localized onset, intractable, with status epilepticus </t>
  </si>
  <si>
    <t xml:space="preserve">G40019 </t>
  </si>
  <si>
    <t xml:space="preserve">Localization-related (focal) (partial) idiopathic epilepsy and epileptic syndromes with seizures of localized onset, intractable, without status epilepticus </t>
  </si>
  <si>
    <t xml:space="preserve">G40111 </t>
  </si>
  <si>
    <t xml:space="preserve">Localization-related (focal) (partial) symptomatic epilepsy and epileptic syndromes with simple partial seizures, intractable, with status epilepticus </t>
  </si>
  <si>
    <t xml:space="preserve">G40119 </t>
  </si>
  <si>
    <t xml:space="preserve">Localization-related (focal) (partial) symptomatic epilepsy and epileptic syndromes with simple partial seizures, intractable, without status epilepticus </t>
  </si>
  <si>
    <t xml:space="preserve">G40211 </t>
  </si>
  <si>
    <t xml:space="preserve">Localization-related (focal) (partial) symptomatic epilepsy and epileptic syndromes with complex partial seizures, intractable, with status epilepticus </t>
  </si>
  <si>
    <t xml:space="preserve">G40219 </t>
  </si>
  <si>
    <t xml:space="preserve">Localization-related (focal) (partial) symptomatic epilepsy and epileptic syndromes with complex partial seizures, intractable, without status epilepticus </t>
  </si>
  <si>
    <t xml:space="preserve">G40311 </t>
  </si>
  <si>
    <t xml:space="preserve">Generalized idiopathic epilepsy and epileptic syndromes, intractable, with status epilepticus </t>
  </si>
  <si>
    <t xml:space="preserve">G40319 </t>
  </si>
  <si>
    <t xml:space="preserve">Generalized idiopathic epilepsy and epileptic syndromes, intractable, without status epilepticus </t>
  </si>
  <si>
    <t xml:space="preserve">G40411 </t>
  </si>
  <si>
    <t xml:space="preserve">Other generalized epilepsy and epileptic syndromes, intractable, with status epilepticus </t>
  </si>
  <si>
    <t xml:space="preserve">G40419 </t>
  </si>
  <si>
    <t xml:space="preserve">Other generalized epilepsy and epileptic syndromes, intractable, without status epilepticus </t>
  </si>
  <si>
    <t xml:space="preserve">G40803 </t>
  </si>
  <si>
    <t xml:space="preserve">Other epilepsy, intractable, with status epilepticus </t>
  </si>
  <si>
    <t xml:space="preserve">G40804 </t>
  </si>
  <si>
    <t xml:space="preserve">Other epilepsy, intractable, without status epilepticus </t>
  </si>
  <si>
    <t xml:space="preserve">G40813 </t>
  </si>
  <si>
    <t xml:space="preserve">Lennox-Gastaut syndrome, intractable, with status epilepticus </t>
  </si>
  <si>
    <t xml:space="preserve">G40814 </t>
  </si>
  <si>
    <t xml:space="preserve">Lennox-Gastaut syndrome, intractable, without status epilepticus </t>
  </si>
  <si>
    <t xml:space="preserve">G40823 </t>
  </si>
  <si>
    <t xml:space="preserve">Epileptic spasms, intractable, with status epilepticus </t>
  </si>
  <si>
    <t xml:space="preserve">G40824 </t>
  </si>
  <si>
    <t xml:space="preserve">Epileptic spasms, intractable, without status epilepticus </t>
  </si>
  <si>
    <t xml:space="preserve">G40911 </t>
  </si>
  <si>
    <t xml:space="preserve">Epilepsy, unspecified, intractable, with status epilepticus </t>
  </si>
  <si>
    <t xml:space="preserve">G40919 </t>
  </si>
  <si>
    <t xml:space="preserve">Epilepsy, unspecified, intractable, without status epilepticus </t>
  </si>
  <si>
    <t xml:space="preserve">G40A11 </t>
  </si>
  <si>
    <t xml:space="preserve">Absence epileptic syndrome, intractable, with status epilepticus </t>
  </si>
  <si>
    <t xml:space="preserve">G40A19 </t>
  </si>
  <si>
    <t xml:space="preserve">Absence epileptic syndrome, intractable, without status epilepticus </t>
  </si>
  <si>
    <t xml:space="preserve">G40B11 </t>
  </si>
  <si>
    <t xml:space="preserve">Juvenile myoclonic epilepsy, intractable, with status epilepticus </t>
  </si>
  <si>
    <t xml:space="preserve">G40B19 </t>
  </si>
  <si>
    <t xml:space="preserve">Juvenile myoclonic epilepsy, intractable, without status epilepticus </t>
  </si>
  <si>
    <t xml:space="preserve">D61810 </t>
  </si>
  <si>
    <t xml:space="preserve">Antineoplastic chemotherapy induced pancytopenia </t>
  </si>
  <si>
    <t xml:space="preserve">D61811 </t>
  </si>
  <si>
    <t xml:space="preserve">Other drug-induced pancytopenia </t>
  </si>
  <si>
    <t xml:space="preserve">D61818 </t>
  </si>
  <si>
    <t xml:space="preserve">Other pancytopenia </t>
  </si>
  <si>
    <t xml:space="preserve">D700 </t>
  </si>
  <si>
    <t xml:space="preserve">Congenital agranulocytosis </t>
  </si>
  <si>
    <t xml:space="preserve">D701 </t>
  </si>
  <si>
    <t xml:space="preserve">Agranulocytosis secondary to cancer chemotherapy </t>
  </si>
  <si>
    <t xml:space="preserve">D702 </t>
  </si>
  <si>
    <t xml:space="preserve">Other drug-induced agranulocytosis </t>
  </si>
  <si>
    <t xml:space="preserve">D703 </t>
  </si>
  <si>
    <t xml:space="preserve">Neutropenia due to infection </t>
  </si>
  <si>
    <t xml:space="preserve">D704 </t>
  </si>
  <si>
    <t xml:space="preserve">Cyclic neutropenia </t>
  </si>
  <si>
    <t xml:space="preserve">D708 </t>
  </si>
  <si>
    <t xml:space="preserve">Other neutropenia </t>
  </si>
  <si>
    <t xml:space="preserve">D709 </t>
  </si>
  <si>
    <t xml:space="preserve">Neutropenia, unspecified </t>
  </si>
  <si>
    <t xml:space="preserve">D71 </t>
  </si>
  <si>
    <t xml:space="preserve">Functional disorders of polymorphonuclear neutrophils </t>
  </si>
  <si>
    <t xml:space="preserve">D720 </t>
  </si>
  <si>
    <t xml:space="preserve">Genetic anomalies of leukocytes </t>
  </si>
  <si>
    <t xml:space="preserve">D761 </t>
  </si>
  <si>
    <t xml:space="preserve">Hemophagocytic lymphohistiocytosis </t>
  </si>
  <si>
    <t xml:space="preserve">D762 </t>
  </si>
  <si>
    <t xml:space="preserve">Hemophagocytic syndrome, infection-associated </t>
  </si>
  <si>
    <t xml:space="preserve">D763 </t>
  </si>
  <si>
    <t xml:space="preserve">Other histiocytosis syndromes </t>
  </si>
  <si>
    <t xml:space="preserve">K7030 </t>
  </si>
  <si>
    <t xml:space="preserve">Alcoholic cirrhosis of liver without ascites </t>
  </si>
  <si>
    <t xml:space="preserve">K7031 </t>
  </si>
  <si>
    <t xml:space="preserve">Alcoholic cirrhosis of liver with ascites </t>
  </si>
  <si>
    <t xml:space="preserve">K7040 </t>
  </si>
  <si>
    <t xml:space="preserve">Alcoholic hepatic failure without coma </t>
  </si>
  <si>
    <t xml:space="preserve">K709 </t>
  </si>
  <si>
    <t xml:space="preserve">Alcoholic liver disease, unspecified </t>
  </si>
  <si>
    <t xml:space="preserve">K743 </t>
  </si>
  <si>
    <t xml:space="preserve">Primary biliary cirrhosis </t>
  </si>
  <si>
    <t xml:space="preserve">K744 </t>
  </si>
  <si>
    <t xml:space="preserve">Secondary biliary cirrhosis </t>
  </si>
  <si>
    <t xml:space="preserve">K745 </t>
  </si>
  <si>
    <t xml:space="preserve">Biliary cirrhosis, unspecified </t>
  </si>
  <si>
    <t xml:space="preserve">K7460 </t>
  </si>
  <si>
    <t xml:space="preserve">Unspecified cirrhosis of liver </t>
  </si>
  <si>
    <t xml:space="preserve">K7469 </t>
  </si>
  <si>
    <t xml:space="preserve">Other cirrhosis of liver </t>
  </si>
  <si>
    <t xml:space="preserve">R092 </t>
  </si>
  <si>
    <t xml:space="preserve">Respiratory arrest </t>
  </si>
  <si>
    <t xml:space="preserve">B4481 </t>
  </si>
  <si>
    <t xml:space="preserve">Allergic bronchopulmonary aspergillosis </t>
  </si>
  <si>
    <t xml:space="preserve">J470 </t>
  </si>
  <si>
    <t xml:space="preserve">Bronchiectasis with acute lower respiratory infection </t>
  </si>
  <si>
    <t xml:space="preserve">J471 </t>
  </si>
  <si>
    <t xml:space="preserve">Bronchiectasis with (acute) exacerbation </t>
  </si>
  <si>
    <t xml:space="preserve">J479 </t>
  </si>
  <si>
    <t xml:space="preserve">Bronchiectasis, uncomplicated </t>
  </si>
  <si>
    <t xml:space="preserve">J700 </t>
  </si>
  <si>
    <t xml:space="preserve">Acute pulmonary manifestations due to radiation </t>
  </si>
  <si>
    <t xml:space="preserve">J701 </t>
  </si>
  <si>
    <t xml:space="preserve">Chronic and other pulmonary manifestations due to radiation </t>
  </si>
  <si>
    <t xml:space="preserve">J702 </t>
  </si>
  <si>
    <t xml:space="preserve">Acute drug-induced interstitial lung disorders </t>
  </si>
  <si>
    <t xml:space="preserve">J703 </t>
  </si>
  <si>
    <t xml:space="preserve">Chronic drug-induced interstitial lung disorders </t>
  </si>
  <si>
    <t xml:space="preserve">J704 </t>
  </si>
  <si>
    <t xml:space="preserve">Drug-induced interstitial lung disorders, unspecified </t>
  </si>
  <si>
    <t xml:space="preserve">J705 </t>
  </si>
  <si>
    <t xml:space="preserve">Respiratory conditions due to smoke inhalation </t>
  </si>
  <si>
    <t xml:space="preserve">J708 </t>
  </si>
  <si>
    <t xml:space="preserve">Respiratory conditions due to other specified external agents </t>
  </si>
  <si>
    <t xml:space="preserve">J709 </t>
  </si>
  <si>
    <t xml:space="preserve">Respiratory conditions due to unspecified external agent </t>
  </si>
  <si>
    <t xml:space="preserve">J8401 </t>
  </si>
  <si>
    <t xml:space="preserve">Alveolar proteinosis </t>
  </si>
  <si>
    <t xml:space="preserve">J8402 </t>
  </si>
  <si>
    <t xml:space="preserve">Pulmonary alveolar microlithiasis </t>
  </si>
  <si>
    <t xml:space="preserve">J8403 </t>
  </si>
  <si>
    <t xml:space="preserve">Idiopathic pulmonary hemosiderosis </t>
  </si>
  <si>
    <t xml:space="preserve">J8409 </t>
  </si>
  <si>
    <t xml:space="preserve">Other alveolar and parieto-alveolar conditions </t>
  </si>
  <si>
    <t xml:space="preserve">J8410 </t>
  </si>
  <si>
    <t xml:space="preserve">Pulmonary fibrosis, unspecified </t>
  </si>
  <si>
    <t xml:space="preserve">J84111 </t>
  </si>
  <si>
    <t xml:space="preserve">Idiopathic interstitial pneumonia, not otherwise specified </t>
  </si>
  <si>
    <t xml:space="preserve">J84112 </t>
  </si>
  <si>
    <t xml:space="preserve">Idiopathic pulmonary fibrosis </t>
  </si>
  <si>
    <t xml:space="preserve">J84113 </t>
  </si>
  <si>
    <t xml:space="preserve">Idiopathic non-specific interstitial pneumonitis </t>
  </si>
  <si>
    <t xml:space="preserve">J84114 </t>
  </si>
  <si>
    <t xml:space="preserve">Acute interstitial pneumonitis </t>
  </si>
  <si>
    <t xml:space="preserve">J84115 </t>
  </si>
  <si>
    <t xml:space="preserve">Respiratory bronchiolitis interstitial lung disease </t>
  </si>
  <si>
    <t xml:space="preserve">J84116 </t>
  </si>
  <si>
    <t xml:space="preserve">Cryptogenic organizing pneumonia </t>
  </si>
  <si>
    <t xml:space="preserve">J84117 </t>
  </si>
  <si>
    <t xml:space="preserve">Desquamative interstitial pneumonia </t>
  </si>
  <si>
    <t xml:space="preserve">J8417 </t>
  </si>
  <si>
    <t xml:space="preserve">Other interstitial pulmonary diseases with fibrosis in diseases classified elsewhere </t>
  </si>
  <si>
    <t xml:space="preserve">J842 </t>
  </si>
  <si>
    <t xml:space="preserve">Lymphoid interstitial pneumonia </t>
  </si>
  <si>
    <t xml:space="preserve">J8481 </t>
  </si>
  <si>
    <t xml:space="preserve">Lymphangioleiomyomatosis </t>
  </si>
  <si>
    <t xml:space="preserve">J8482 </t>
  </si>
  <si>
    <t xml:space="preserve">Adult pulmonary Langerhans cell histiocytosis </t>
  </si>
  <si>
    <t xml:space="preserve">J8483 </t>
  </si>
  <si>
    <t xml:space="preserve">Surfactant mutations of the lung </t>
  </si>
  <si>
    <t xml:space="preserve">J84841 </t>
  </si>
  <si>
    <t xml:space="preserve">Neuroendocrine cell hyperplasia of infancy </t>
  </si>
  <si>
    <t xml:space="preserve">J84842 </t>
  </si>
  <si>
    <t xml:space="preserve">Pulmonary interstitial glycogenosis </t>
  </si>
  <si>
    <t xml:space="preserve">J84843 </t>
  </si>
  <si>
    <t xml:space="preserve">Alveolar capillary dysplasia with vein misalignment </t>
  </si>
  <si>
    <t xml:space="preserve">J84848 </t>
  </si>
  <si>
    <t xml:space="preserve">Other interstitial  lung diseases of childhood </t>
  </si>
  <si>
    <t xml:space="preserve">J8489 </t>
  </si>
  <si>
    <t xml:space="preserve">Other specified interstitial pulmonary diseases </t>
  </si>
  <si>
    <t xml:space="preserve">J849 </t>
  </si>
  <si>
    <t xml:space="preserve">Interstitial pulmonary disease, unspecified </t>
  </si>
  <si>
    <t xml:space="preserve">J99 </t>
  </si>
  <si>
    <t xml:space="preserve">Respiratory disorders in diseases classified elsewhere </t>
  </si>
  <si>
    <t>I69.090</t>
  </si>
  <si>
    <t>I69.190</t>
  </si>
  <si>
    <t>I69.290</t>
  </si>
  <si>
    <t>I69.390</t>
  </si>
  <si>
    <t>I69.890</t>
  </si>
  <si>
    <t>I69.091</t>
  </si>
  <si>
    <t>I69.191</t>
  </si>
  <si>
    <t>I69.291</t>
  </si>
  <si>
    <t>I69.391</t>
  </si>
  <si>
    <t>I69.891</t>
  </si>
  <si>
    <t>I69.020</t>
  </si>
  <si>
    <t>I69.021</t>
  </si>
  <si>
    <t>I69.022</t>
  </si>
  <si>
    <t>I69.023</t>
  </si>
  <si>
    <t>I69.028</t>
  </si>
  <si>
    <t>I69.120</t>
  </si>
  <si>
    <t>I69.121</t>
  </si>
  <si>
    <t>I69.122</t>
  </si>
  <si>
    <t>I69.123</t>
  </si>
  <si>
    <t>I69.128</t>
  </si>
  <si>
    <t>I69.220</t>
  </si>
  <si>
    <t>I69.221</t>
  </si>
  <si>
    <t>I69.222</t>
  </si>
  <si>
    <t>I69.223</t>
  </si>
  <si>
    <t>I69.228</t>
  </si>
  <si>
    <t>I69.320</t>
  </si>
  <si>
    <t>I69.321</t>
  </si>
  <si>
    <t>I69.322</t>
  </si>
  <si>
    <t>I69.323</t>
  </si>
  <si>
    <t>I69.328</t>
  </si>
  <si>
    <t>I69.820</t>
  </si>
  <si>
    <t>I69.821</t>
  </si>
  <si>
    <t>I69.822</t>
  </si>
  <si>
    <t>I69.823</t>
  </si>
  <si>
    <t>I69.828</t>
  </si>
  <si>
    <t>Lock Date</t>
  </si>
  <si>
    <t>CP Due date</t>
  </si>
  <si>
    <t>Major Joint Replacement or Spinal Surgery</t>
  </si>
  <si>
    <t>Non-orthopedic Surgery</t>
  </si>
  <si>
    <t>Non-surgical Orthopedic/Musuloskeletal</t>
  </si>
  <si>
    <t>Medical Mangaement</t>
  </si>
  <si>
    <t xml:space="preserve"> Cardiovascular and Coagulations</t>
  </si>
  <si>
    <t>Orthopedic not major joint</t>
  </si>
  <si>
    <t>CMG</t>
  </si>
  <si>
    <t>Interrpted stay</t>
  </si>
  <si>
    <t>This is an interuppted stay</t>
  </si>
  <si>
    <t>This is not an interrupted stay, proceed with new ARD</t>
  </si>
  <si>
    <t>Other Orthopedic</t>
  </si>
  <si>
    <t>Major joint replacement or Spinal Surgery</t>
  </si>
  <si>
    <t>Non-Surgiacl Orthopedic/Musculoskeletal</t>
  </si>
  <si>
    <t>Medical Mangement</t>
  </si>
  <si>
    <t>Non-Orthopedic Surgery</t>
  </si>
  <si>
    <t>orthopedic (except major joint replacment or spinal surgery)</t>
  </si>
  <si>
    <t>Non-Orthopedic Surgery and Acute neurologic</t>
  </si>
  <si>
    <t>Primary Clinical CMG</t>
  </si>
  <si>
    <t>TE -0 to 5 -Other Orthopedic</t>
  </si>
  <si>
    <t>TF -6-9 - Other Orthopedic</t>
  </si>
  <si>
    <t>TG -10 to 23 -Other Orthopedic</t>
  </si>
  <si>
    <t>TH -24-Other Orthopedic</t>
  </si>
  <si>
    <t>TP -24-Non-Orthopedic Surgery/Acute Neuro</t>
  </si>
  <si>
    <t>TO -10 to 23 -Non-Orthopedic Surgery/Acute Neuro</t>
  </si>
  <si>
    <t>TN -6-9 -Non-Orthopedic Surgery /Acute Neuro</t>
  </si>
  <si>
    <t>TM -0 to 5 -Non-Orthopedic Surgery /Acute Neuro</t>
  </si>
  <si>
    <t>Surgical procedure requiring active snf Care</t>
  </si>
  <si>
    <t>Yes, proceed to next box and choose from the pull down list</t>
  </si>
  <si>
    <t>Non-Orthopedic Surgery and Acute Neurologic</t>
  </si>
  <si>
    <t>Facility DC date</t>
  </si>
  <si>
    <t>Facility re-admit date</t>
  </si>
  <si>
    <t xml:space="preserve">Document your GG Functional Abilities codes in the appropriate corresponding yellow box on the left, this is  optional. You may only use numbers 1,2,3,4,5,6,7,10,and 88.      The last yellow column is where  you will decide the average functional ability for your resident.  This is the data you will enter in your MDS.  You must have a score for each ADL or your functional score will not average. When completed scroll down, your averages will be posted here, this score is used to  figure your categories for therapy and nursing. You will want to print this sheet to assist with MDS section GG data entry. Click the return to PDPM worksheet when finished. </t>
  </si>
  <si>
    <t>Oral Hygiene</t>
  </si>
  <si>
    <t>Toileting Hygiene</t>
  </si>
  <si>
    <t>Toilet Transfer</t>
  </si>
  <si>
    <t>Restorative</t>
  </si>
  <si>
    <t>Discipline</t>
  </si>
  <si>
    <t>Disclaimer: This is a worksheet that can project estimated CMG's and reimbursement. Estimates and actual calculations may vary</t>
  </si>
  <si>
    <t>Author: New Directions.  Distribution is prohibited unless explicit authorization has been approved. For questions send to: Newdirectionsmds@gmail.com or visit us at MDSworks.com</t>
  </si>
  <si>
    <t>Interrupted stay calculation</t>
  </si>
  <si>
    <t>Humana Medicare-PDPM-92% MA rate</t>
  </si>
  <si>
    <t>Medicare-PDPM</t>
  </si>
  <si>
    <t>Paramount Medicaid - Level</t>
  </si>
  <si>
    <t>Green DX Section</t>
  </si>
  <si>
    <t>Did the resident have surgery requiring a SNF stay?  Answer yes or no from the pull down list</t>
  </si>
  <si>
    <t>Move to next yellow box if answered yes and choose surgery form pull down list</t>
  </si>
  <si>
    <t>Enter primary clinical DX in next yellow box.  Do not use decimals</t>
  </si>
  <si>
    <t>Yellow/Gold clinical section</t>
  </si>
  <si>
    <t>Click hyerplink FS-Therapy.  This takes you to the GG worksheet</t>
  </si>
  <si>
    <t>Enter any GG data that you have collected in left columns, this is an optional area</t>
  </si>
  <si>
    <t>Enter your final GG data in the far right yellow colums-ALL BOXES MUST HAVE A ENTRY/SCORE</t>
  </si>
  <si>
    <t xml:space="preserve">    This is the data you will enter into your MDS, you can print this</t>
  </si>
  <si>
    <t>Clink link to reutrn to PDPM worksheet</t>
  </si>
  <si>
    <t>Drop down to the PT/OT yellow box and choose your therapy category from the pull down list</t>
  </si>
  <si>
    <t xml:space="preserve">       You will need your clinical catergory and your therapy functional score that are displayed above to determine your category</t>
  </si>
  <si>
    <t xml:space="preserve">       The red section now begins to autopopulate</t>
  </si>
  <si>
    <t>Enter your BIMS/CPS and your PHQ-9 scores</t>
  </si>
  <si>
    <t>Click the link for "Nursing".  This is the nursing worksheet.  Choose your nursing category by checking the yellow boxes on the left</t>
  </si>
  <si>
    <t xml:space="preserve">     Your nursing fuctional score and your depression indicators have carried over</t>
  </si>
  <si>
    <t>Your nursing score has carried over to the red section</t>
  </si>
  <si>
    <t>Click the "NTA" to take you to the NTA worksheet</t>
  </si>
  <si>
    <t>Check all yellow boxes that apply, your BIMS/CPS has carried over to the upper right</t>
  </si>
  <si>
    <t>The location column identifies where you need to document in MDS to receive NTA points</t>
  </si>
  <si>
    <t>The pull down to the right helps you identfy those DX that can be used in I8000</t>
  </si>
  <si>
    <t>Click the "Return to PDPM Worksheet"</t>
  </si>
  <si>
    <t>Choose your category from the yellow drop down box, and click the return to PDPM worksheet</t>
  </si>
  <si>
    <t>Click the "SLP" to take you to the SLP worksheet</t>
  </si>
  <si>
    <t>The "*" indicates you must use a DX in the pull down list on the right in order to earn the co-morbidity points</t>
  </si>
  <si>
    <t>Demographic section</t>
  </si>
  <si>
    <t>Data enter your information, choose your insurance form the pull down list</t>
  </si>
  <si>
    <t>Red/Reimbursement Section</t>
  </si>
  <si>
    <t>You can data enter your HIPPS code( the last letter of all of your CMG's), this is optional</t>
  </si>
  <si>
    <t>This section auto populates your CMG,CMI and daily rates</t>
  </si>
  <si>
    <t>Tips</t>
  </si>
  <si>
    <t>Project your CMG's, print and reference when you are completing data entry</t>
  </si>
  <si>
    <t>Print and keep all your skilled resident worksheets in a binder, reference in your daily meetings</t>
  </si>
  <si>
    <t>Use for triple check</t>
  </si>
  <si>
    <t>Review ARD to ensure you are in window</t>
  </si>
  <si>
    <t>100 day calendar , easly review what day they are on</t>
  </si>
  <si>
    <t>Not sure if an interrputed stay, use the calculator</t>
  </si>
  <si>
    <t>Work this sheet with therapy to ensure accuarcy between both department</t>
  </si>
  <si>
    <t>Compare 5 day to an IPA rate. Click the IPA worksheet and work all sheets as above</t>
  </si>
  <si>
    <t>New Directions</t>
  </si>
  <si>
    <t>Watch the instuctional video at MDSworks.com</t>
  </si>
  <si>
    <t>For questions email at newdirectionsmds@gmail.com</t>
  </si>
  <si>
    <t>This is small snippet of the all in one PDPM Worksheet.  The entire sheet can be found at MDSworks.com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</si>
</sst>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d;@"/>
    <numFmt numFmtId="165" formatCode="m/d/yy;@"/>
    <numFmt numFmtId="166" formatCode="mm/dd/yy;@"/>
    <numFmt numFmtId="167" formatCode="\:"/>
    <numFmt numFmtId="168" formatCode="#,##0.0"/>
    <numFmt numFmtId="169" formatCode="&quot;$&quot;#,##0"/>
  </numFmts>
  <fonts count="35" x14ac:knownFonts="1">
    <font>
      <sz val="11"/>
      <color theme="1"/>
      <name val="Calibri"/>
      <family val="2"/>
      <scheme val="minor"/>
    </font>
    <font>
      <b/>
      <sz val="10"/>
      <name val="Arial"/>
      <family val="2"/>
    </font>
    <font>
      <sz val="8"/>
      <color theme="1"/>
      <name val="Calibri"/>
      <family val="2"/>
      <scheme val="minor"/>
    </font>
    <font>
      <b/>
      <sz val="8"/>
      <color rgb="FFFF0000"/>
      <name val="Calibri"/>
      <family val="2"/>
      <scheme val="minor"/>
    </font>
    <font>
      <sz val="10"/>
      <color theme="1"/>
      <name val="Calibri"/>
      <family val="2"/>
      <scheme val="minor"/>
    </font>
    <font>
      <sz val="12"/>
      <color theme="1"/>
      <name val="Calibri"/>
      <family val="2"/>
      <scheme val="minor"/>
    </font>
    <font>
      <b/>
      <sz val="8"/>
      <color theme="1"/>
      <name val="Calibri"/>
      <family val="2"/>
      <scheme val="minor"/>
    </font>
    <font>
      <b/>
      <sz val="11"/>
      <color theme="1"/>
      <name val="Calibri"/>
      <family val="2"/>
      <scheme val="minor"/>
    </font>
    <font>
      <sz val="10"/>
      <color theme="1"/>
      <name val="Arial"/>
      <family val="2"/>
    </font>
    <font>
      <b/>
      <sz val="9"/>
      <color theme="9" tint="-0.499984740745262"/>
      <name val="Calibri"/>
      <family val="2"/>
      <scheme val="minor"/>
    </font>
    <font>
      <sz val="11"/>
      <color theme="9" tint="-0.499984740745262"/>
      <name val="Calibri"/>
      <family val="2"/>
      <scheme val="minor"/>
    </font>
    <font>
      <u/>
      <sz val="11"/>
      <color theme="10"/>
      <name val="Calibri"/>
      <family val="2"/>
      <scheme val="minor"/>
    </font>
    <font>
      <sz val="9"/>
      <color theme="1"/>
      <name val="Calibri"/>
      <family val="2"/>
      <scheme val="minor"/>
    </font>
    <font>
      <b/>
      <sz val="10"/>
      <color theme="1" tint="4.9989318521683403E-2"/>
      <name val="Calibri"/>
      <family val="2"/>
      <scheme val="minor"/>
    </font>
    <font>
      <b/>
      <sz val="10"/>
      <color theme="1"/>
      <name val="Calibri"/>
      <family val="2"/>
      <scheme val="minor"/>
    </font>
    <font>
      <sz val="10"/>
      <name val="Arial"/>
      <family val="2"/>
    </font>
    <font>
      <u/>
      <sz val="10"/>
      <color theme="10"/>
      <name val="Calibri"/>
      <family val="2"/>
      <scheme val="minor"/>
    </font>
    <font>
      <u/>
      <sz val="9.35"/>
      <color theme="10"/>
      <name val="Calibri"/>
      <family val="2"/>
    </font>
    <font>
      <sz val="12"/>
      <color rgb="FFFF0000"/>
      <name val="Calibri"/>
      <family val="2"/>
      <scheme val="minor"/>
    </font>
    <font>
      <sz val="11"/>
      <name val="Calibri"/>
      <family val="2"/>
      <scheme val="minor"/>
    </font>
    <font>
      <sz val="8"/>
      <name val="Calibri"/>
      <family val="2"/>
      <scheme val="minor"/>
    </font>
    <font>
      <sz val="7"/>
      <color theme="1"/>
      <name val="Calibri"/>
      <family val="2"/>
      <scheme val="minor"/>
    </font>
    <font>
      <sz val="9"/>
      <name val="Calibri"/>
      <family val="2"/>
      <scheme val="minor"/>
    </font>
    <font>
      <b/>
      <sz val="8"/>
      <color theme="9" tint="-0.499984740745262"/>
      <name val="Calibri"/>
      <family val="2"/>
      <scheme val="minor"/>
    </font>
    <font>
      <sz val="10"/>
      <name val="Calibri"/>
      <family val="2"/>
      <scheme val="minor"/>
    </font>
    <font>
      <sz val="14"/>
      <color theme="1"/>
      <name val="Calibri"/>
      <family val="2"/>
      <scheme val="minor"/>
    </font>
    <font>
      <b/>
      <sz val="12"/>
      <color theme="1"/>
      <name val="Calibri"/>
      <family val="2"/>
      <scheme val="minor"/>
    </font>
    <font>
      <b/>
      <sz val="8"/>
      <name val="Calibri"/>
      <family val="2"/>
      <scheme val="minor"/>
    </font>
    <font>
      <sz val="9"/>
      <color rgb="FFFF0000"/>
      <name val="Calibri"/>
      <family val="2"/>
      <scheme val="minor"/>
    </font>
    <font>
      <sz val="8"/>
      <color rgb="FFFF0000"/>
      <name val="Calibri"/>
      <family val="2"/>
      <scheme val="minor"/>
    </font>
    <font>
      <sz val="9"/>
      <color theme="4" tint="-0.499984740745262"/>
      <name val="Calibri"/>
      <family val="2"/>
      <scheme val="minor"/>
    </font>
    <font>
      <sz val="9"/>
      <color rgb="FFFA4C50"/>
      <name val="Calibri"/>
      <family val="2"/>
      <scheme val="minor"/>
    </font>
    <font>
      <b/>
      <sz val="12"/>
      <color rgb="FF00B050"/>
      <name val="Calibri"/>
      <family val="2"/>
      <scheme val="minor"/>
    </font>
    <font>
      <b/>
      <sz val="12"/>
      <color rgb="FFFFC000"/>
      <name val="Calibri"/>
      <family val="2"/>
      <scheme val="minor"/>
    </font>
    <font>
      <b/>
      <sz val="12"/>
      <color rgb="FFFF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CC00"/>
        <bgColor indexed="64"/>
      </patternFill>
    </fill>
    <fill>
      <patternFill patternType="solid">
        <fgColor rgb="FFFF0000"/>
        <bgColor indexed="64"/>
      </patternFill>
    </fill>
    <fill>
      <patternFill patternType="solid">
        <fgColor theme="4" tint="-0.249977111117893"/>
        <bgColor indexed="64"/>
      </patternFill>
    </fill>
    <fill>
      <patternFill patternType="solid">
        <fgColor rgb="FFFFFFC1"/>
        <bgColor indexed="64"/>
      </patternFill>
    </fill>
    <fill>
      <patternFill patternType="solid">
        <fgColor rgb="FFF3A7DD"/>
        <bgColor indexed="64"/>
      </patternFill>
    </fill>
    <fill>
      <patternFill patternType="solid">
        <fgColor rgb="FFFFC000"/>
        <bgColor indexed="64"/>
      </patternFill>
    </fill>
    <fill>
      <patternFill patternType="solid">
        <fgColor theme="7" tint="0.39997558519241921"/>
        <bgColor indexed="64"/>
      </patternFill>
    </fill>
    <fill>
      <patternFill patternType="solid">
        <fgColor theme="4" tint="0.79998168889431442"/>
        <bgColor indexed="64"/>
      </patternFill>
    </fill>
  </fills>
  <borders count="1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CABAFC"/>
      </left>
      <right style="thick">
        <color rgb="FFCABAFC"/>
      </right>
      <top style="thick">
        <color rgb="FFCABAFC"/>
      </top>
      <bottom style="thick">
        <color rgb="FFCABAFC"/>
      </bottom>
      <diagonal/>
    </border>
    <border>
      <left style="thick">
        <color rgb="FFCABAFC"/>
      </left>
      <right/>
      <top style="thick">
        <color rgb="FFCABAFC"/>
      </top>
      <bottom/>
      <diagonal/>
    </border>
    <border>
      <left style="thick">
        <color rgb="FFCABAFC"/>
      </left>
      <right/>
      <top/>
      <bottom/>
      <diagonal/>
    </border>
    <border>
      <left/>
      <right/>
      <top/>
      <bottom style="thick">
        <color rgb="FFCABAFC"/>
      </bottom>
      <diagonal/>
    </border>
    <border>
      <left style="thick">
        <color rgb="FFCABAFC"/>
      </left>
      <right style="thick">
        <color rgb="FFCABAFC"/>
      </right>
      <top/>
      <bottom style="thick">
        <color rgb="FFCABAFC"/>
      </bottom>
      <diagonal/>
    </border>
    <border>
      <left/>
      <right/>
      <top/>
      <bottom style="thick">
        <color rgb="FF92D050"/>
      </bottom>
      <diagonal/>
    </border>
    <border>
      <left/>
      <right style="thick">
        <color rgb="FF92D050"/>
      </right>
      <top/>
      <bottom style="thick">
        <color rgb="FF92D050"/>
      </bottom>
      <diagonal/>
    </border>
    <border>
      <left/>
      <right/>
      <top style="medium">
        <color indexed="64"/>
      </top>
      <bottom/>
      <diagonal/>
    </border>
    <border>
      <left/>
      <right/>
      <top/>
      <bottom style="medium">
        <color indexed="64"/>
      </bottom>
      <diagonal/>
    </border>
    <border>
      <left style="thick">
        <color rgb="FFCABAFC"/>
      </left>
      <right/>
      <top style="thick">
        <color rgb="FFCABAFC"/>
      </top>
      <bottom style="thick">
        <color rgb="FFCABAFC"/>
      </bottom>
      <diagonal/>
    </border>
    <border>
      <left style="thick">
        <color rgb="FFCABAFC"/>
      </left>
      <right style="medium">
        <color rgb="FFCABAFC"/>
      </right>
      <top style="thick">
        <color rgb="FFCABAFC"/>
      </top>
      <bottom/>
      <diagonal/>
    </border>
    <border>
      <left style="thick">
        <color rgb="FFCABAFC"/>
      </left>
      <right style="medium">
        <color rgb="FFCABAFC"/>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rgb="FF92D050"/>
      </left>
      <right/>
      <top/>
      <bottom style="thick">
        <color rgb="FF92D050"/>
      </bottom>
      <diagonal/>
    </border>
    <border>
      <left style="thick">
        <color rgb="FFFA4C50"/>
      </left>
      <right/>
      <top style="thick">
        <color rgb="FFFA4C50"/>
      </top>
      <bottom/>
      <diagonal/>
    </border>
    <border>
      <left style="thick">
        <color rgb="FFFA4C50"/>
      </left>
      <right/>
      <top/>
      <bottom/>
      <diagonal/>
    </border>
    <border>
      <left/>
      <right style="thick">
        <color rgb="FFFA4C50"/>
      </right>
      <top/>
      <bottom/>
      <diagonal/>
    </border>
    <border>
      <left style="thick">
        <color rgb="FFFFCC00"/>
      </left>
      <right/>
      <top/>
      <bottom/>
      <diagonal/>
    </border>
    <border>
      <left/>
      <right style="thick">
        <color rgb="FFFFCC00"/>
      </right>
      <top/>
      <bottom/>
      <diagonal/>
    </border>
    <border>
      <left style="thick">
        <color rgb="FF92D050"/>
      </left>
      <right/>
      <top/>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
      <left style="thick">
        <color indexed="64"/>
      </left>
      <right style="thick">
        <color indexed="64"/>
      </right>
      <top/>
      <bottom/>
      <diagonal/>
    </border>
    <border>
      <left/>
      <right style="thick">
        <color indexed="64"/>
      </right>
      <top style="thick">
        <color indexed="64"/>
      </top>
      <bottom style="medium">
        <color indexed="64"/>
      </bottom>
      <diagonal/>
    </border>
    <border>
      <left/>
      <right/>
      <top/>
      <bottom style="thin">
        <color theme="1"/>
      </bottom>
      <diagonal/>
    </border>
    <border>
      <left/>
      <right/>
      <top style="thin">
        <color theme="1"/>
      </top>
      <bottom style="thin">
        <color theme="1"/>
      </bottom>
      <diagonal/>
    </border>
    <border>
      <left/>
      <right style="thick">
        <color rgb="FFCABAFC"/>
      </right>
      <top style="thin">
        <color rgb="FFFCDFD4"/>
      </top>
      <bottom/>
      <diagonal/>
    </border>
    <border>
      <left/>
      <right/>
      <top/>
      <bottom style="thin">
        <color rgb="FFFCDFD4"/>
      </bottom>
      <diagonal/>
    </border>
    <border>
      <left/>
      <right/>
      <top style="thick">
        <color indexed="64"/>
      </top>
      <bottom/>
      <diagonal/>
    </border>
    <border>
      <left style="thin">
        <color indexed="64"/>
      </left>
      <right style="thin">
        <color indexed="64"/>
      </right>
      <top/>
      <bottom/>
      <diagonal/>
    </border>
    <border>
      <left style="thick">
        <color rgb="FFFFC000"/>
      </left>
      <right/>
      <top/>
      <bottom/>
      <diagonal/>
    </border>
    <border>
      <left/>
      <right/>
      <top/>
      <bottom style="thick">
        <color rgb="FFFFC000"/>
      </bottom>
      <diagonal/>
    </border>
    <border>
      <left/>
      <right/>
      <top style="thin">
        <color theme="1"/>
      </top>
      <bottom style="thin">
        <color indexed="64"/>
      </bottom>
      <diagonal/>
    </border>
    <border>
      <left style="thick">
        <color rgb="FFCABAFC"/>
      </left>
      <right style="thin">
        <color rgb="FFCABAFC"/>
      </right>
      <top style="thick">
        <color rgb="FFCABAFC"/>
      </top>
      <bottom style="thick">
        <color rgb="FFCABAFC"/>
      </bottom>
      <diagonal/>
    </border>
    <border>
      <left style="thick">
        <color rgb="FFFF0000"/>
      </left>
      <right/>
      <top style="thick">
        <color rgb="FFFF0000"/>
      </top>
      <bottom style="thick">
        <color rgb="FFFA4C50"/>
      </bottom>
      <diagonal/>
    </border>
    <border>
      <left style="thick">
        <color rgb="FFFF0000"/>
      </left>
      <right style="thick">
        <color rgb="FFFF0000"/>
      </right>
      <top/>
      <bottom/>
      <diagonal/>
    </border>
    <border>
      <left/>
      <right/>
      <top style="thick">
        <color rgb="FFFFC000"/>
      </top>
      <bottom/>
      <diagonal/>
    </border>
    <border>
      <left/>
      <right style="thick">
        <color rgb="FFFFCC00"/>
      </right>
      <top style="thick">
        <color rgb="FFFFC000"/>
      </top>
      <bottom/>
      <diagonal/>
    </border>
    <border>
      <left/>
      <right/>
      <top style="thick">
        <color rgb="FFFA4C50"/>
      </top>
      <bottom style="thin">
        <color indexed="64"/>
      </bottom>
      <diagonal/>
    </border>
    <border>
      <left style="thin">
        <color indexed="64"/>
      </left>
      <right/>
      <top style="thick">
        <color rgb="FFFA4C50"/>
      </top>
      <bottom style="thin">
        <color indexed="64"/>
      </bottom>
      <diagonal/>
    </border>
    <border>
      <left style="thin">
        <color indexed="64"/>
      </left>
      <right style="thick">
        <color rgb="FFFF0000"/>
      </right>
      <top style="thick">
        <color rgb="FFFA4C50"/>
      </top>
      <bottom style="thin">
        <color indexed="64"/>
      </bottom>
      <diagonal/>
    </border>
    <border>
      <left/>
      <right style="thick">
        <color rgb="FFFFCC00"/>
      </right>
      <top/>
      <bottom style="thin">
        <color indexed="64"/>
      </bottom>
      <diagonal/>
    </border>
    <border>
      <left style="thick">
        <color rgb="FFFF0000"/>
      </left>
      <right style="thick">
        <color rgb="FFFF0000"/>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style="thin">
        <color theme="4" tint="0.39997558519241921"/>
      </bottom>
      <diagonal/>
    </border>
    <border>
      <left/>
      <right/>
      <top style="thick">
        <color rgb="FFFF0000"/>
      </top>
      <bottom style="thick">
        <color rgb="FFFA4C50"/>
      </bottom>
      <diagonal/>
    </border>
    <border>
      <left style="medium">
        <color rgb="FFCABAFC"/>
      </left>
      <right/>
      <top style="thick">
        <color rgb="FFCABAFC"/>
      </top>
      <bottom/>
      <diagonal/>
    </border>
    <border>
      <left style="thick">
        <color rgb="FFFF0000"/>
      </left>
      <right style="thin">
        <color indexed="64"/>
      </right>
      <top style="thin">
        <color indexed="64"/>
      </top>
      <bottom style="thin">
        <color indexed="64"/>
      </bottom>
      <diagonal/>
    </border>
    <border>
      <left/>
      <right style="thick">
        <color rgb="FFFFC000"/>
      </right>
      <top/>
      <bottom/>
      <diagonal/>
    </border>
    <border>
      <left/>
      <right/>
      <top style="thick">
        <color rgb="FFCABAFC"/>
      </top>
      <bottom/>
      <diagonal/>
    </border>
    <border>
      <left/>
      <right style="thick">
        <color rgb="FFCABAFC"/>
      </right>
      <top style="thick">
        <color rgb="FFCABAFC"/>
      </top>
      <bottom style="thick">
        <color rgb="FFCABAFC"/>
      </bottom>
      <diagonal/>
    </border>
    <border>
      <left/>
      <right style="thick">
        <color rgb="FFCABAFC"/>
      </right>
      <top/>
      <bottom/>
      <diagonal/>
    </border>
    <border>
      <left style="medium">
        <color rgb="FFCABAFC"/>
      </left>
      <right/>
      <top/>
      <bottom/>
      <diagonal/>
    </border>
    <border>
      <left style="thick">
        <color rgb="FFCABAFC"/>
      </left>
      <right style="thin">
        <color rgb="FFCABAFC"/>
      </right>
      <top style="thick">
        <color rgb="FFCABAFC"/>
      </top>
      <bottom/>
      <diagonal/>
    </border>
    <border>
      <left style="thick">
        <color rgb="FFCABAFC"/>
      </left>
      <right/>
      <top/>
      <bottom style="thick">
        <color rgb="FFCABAFC"/>
      </bottom>
      <diagonal/>
    </border>
    <border>
      <left style="thick">
        <color rgb="FF92D050"/>
      </left>
      <right/>
      <top style="thick">
        <color rgb="FF92D050"/>
      </top>
      <bottom/>
      <diagonal/>
    </border>
    <border>
      <left/>
      <right style="thick">
        <color rgb="FF92D050"/>
      </right>
      <top style="thick">
        <color rgb="FF92D050"/>
      </top>
      <bottom/>
      <diagonal/>
    </border>
    <border>
      <left/>
      <right style="thick">
        <color rgb="FF92D050"/>
      </right>
      <top/>
      <bottom style="thick">
        <color rgb="FFFF0000"/>
      </bottom>
      <diagonal/>
    </border>
    <border>
      <left/>
      <right/>
      <top style="thick">
        <color rgb="FF92D050"/>
      </top>
      <bottom/>
      <diagonal/>
    </border>
    <border>
      <left style="thick">
        <color rgb="FF00B050"/>
      </left>
      <right/>
      <top/>
      <bottom style="thick">
        <color rgb="FFFF0000"/>
      </bottom>
      <diagonal/>
    </border>
    <border>
      <left/>
      <right style="thick">
        <color rgb="FF92D050"/>
      </right>
      <top/>
      <bottom style="thick">
        <color rgb="FF00B050"/>
      </bottom>
      <diagonal/>
    </border>
    <border>
      <left/>
      <right/>
      <top/>
      <bottom style="thick">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FF0000"/>
      </left>
      <right/>
      <top/>
      <bottom style="thick">
        <color rgb="FFFA4C50"/>
      </bottom>
      <diagonal/>
    </border>
    <border>
      <left/>
      <right style="thick">
        <color rgb="FFFF0000"/>
      </right>
      <top/>
      <bottom style="thick">
        <color rgb="FFFA4C50"/>
      </bottom>
      <diagonal/>
    </border>
    <border>
      <left style="thick">
        <color rgb="FF00B050"/>
      </left>
      <right/>
      <top/>
      <bottom style="thick">
        <color rgb="FF00B050"/>
      </bottom>
      <diagonal/>
    </border>
    <border>
      <left/>
      <right style="thick">
        <color rgb="FF00B050"/>
      </right>
      <top/>
      <bottom style="thick">
        <color rgb="FF00B050"/>
      </bottom>
      <diagonal/>
    </border>
    <border>
      <left/>
      <right/>
      <top/>
      <bottom style="thick">
        <color rgb="FFFA4C50"/>
      </bottom>
      <diagonal/>
    </border>
    <border>
      <left style="thick">
        <color rgb="FF92D050"/>
      </left>
      <right/>
      <top/>
      <bottom style="thick">
        <color rgb="FF00B050"/>
      </bottom>
      <diagonal/>
    </border>
    <border>
      <left/>
      <right style="thick">
        <color rgb="FF92D050"/>
      </right>
      <top style="thick">
        <color rgb="FF00B05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rgb="FF92D050"/>
      </top>
      <bottom style="thick">
        <color rgb="FF00B050"/>
      </bottom>
      <diagonal/>
    </border>
    <border>
      <left/>
      <right style="thick">
        <color rgb="FF92D050"/>
      </right>
      <top style="thick">
        <color rgb="FF92D050"/>
      </top>
      <bottom style="thick">
        <color rgb="FF00B050"/>
      </bottom>
      <diagonal/>
    </border>
    <border>
      <left style="medium">
        <color indexed="64"/>
      </left>
      <right/>
      <top/>
      <bottom/>
      <diagonal/>
    </border>
    <border>
      <left style="thick">
        <color rgb="FFFF0000"/>
      </left>
      <right style="thick">
        <color rgb="FFFF0000"/>
      </right>
      <top style="thin">
        <color indexed="64"/>
      </top>
      <bottom/>
      <diagonal/>
    </border>
    <border>
      <left/>
      <right style="thick">
        <color rgb="FFFF0000"/>
      </right>
      <top/>
      <bottom/>
      <diagonal/>
    </border>
    <border>
      <left style="thick">
        <color rgb="FFFF0000"/>
      </left>
      <right/>
      <top style="thick">
        <color rgb="FFFF0000"/>
      </top>
      <bottom style="medium">
        <color indexed="64"/>
      </bottom>
      <diagonal/>
    </border>
    <border>
      <left/>
      <right/>
      <top style="thick">
        <color rgb="FFFF0000"/>
      </top>
      <bottom style="medium">
        <color indexed="64"/>
      </bottom>
      <diagonal/>
    </border>
    <border>
      <left/>
      <right style="thick">
        <color rgb="FFFF0000"/>
      </right>
      <top style="thick">
        <color rgb="FFFF0000"/>
      </top>
      <bottom style="medium">
        <color indexed="64"/>
      </bottom>
      <diagonal/>
    </border>
    <border>
      <left/>
      <right/>
      <top style="thick">
        <color rgb="FF00B050"/>
      </top>
      <bottom/>
      <diagonal/>
    </border>
    <border>
      <left style="thick">
        <color rgb="FF00B050"/>
      </left>
      <right/>
      <top/>
      <bottom/>
      <diagonal/>
    </border>
    <border>
      <left style="thin">
        <color indexed="64"/>
      </left>
      <right style="thin">
        <color indexed="64"/>
      </right>
      <top/>
      <bottom style="hair">
        <color theme="0" tint="-0.249977111117893"/>
      </bottom>
      <diagonal/>
    </border>
    <border>
      <left style="thin">
        <color indexed="64"/>
      </left>
      <right style="thin">
        <color indexed="64"/>
      </right>
      <top style="hair">
        <color theme="0" tint="-0.249977111117893"/>
      </top>
      <bottom style="thin">
        <color indexed="64"/>
      </bottom>
      <diagonal/>
    </border>
    <border>
      <left/>
      <right/>
      <top style="thick">
        <color rgb="FFFFC000"/>
      </top>
      <bottom style="thin">
        <color indexed="64"/>
      </bottom>
      <diagonal/>
    </border>
    <border>
      <left style="thick">
        <color rgb="FFFFC000"/>
      </left>
      <right/>
      <top style="medium">
        <color indexed="64"/>
      </top>
      <bottom/>
      <diagonal/>
    </border>
    <border>
      <left style="thick">
        <color rgb="FFFFC000"/>
      </left>
      <right/>
      <top/>
      <bottom style="thin">
        <color indexed="64"/>
      </bottom>
      <diagonal/>
    </border>
    <border>
      <left/>
      <right style="medium">
        <color indexed="64"/>
      </right>
      <top/>
      <bottom style="thin">
        <color indexed="64"/>
      </bottom>
      <diagonal/>
    </border>
    <border>
      <left style="thin">
        <color rgb="FF92D050"/>
      </left>
      <right/>
      <top style="thick">
        <color rgb="FF92D050"/>
      </top>
      <bottom style="thick">
        <color rgb="FF00B050"/>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style="thick">
        <color rgb="FF00B050"/>
      </right>
      <top/>
      <bottom/>
      <diagonal/>
    </border>
    <border>
      <left/>
      <right/>
      <top style="thick">
        <color rgb="FFFA4C50"/>
      </top>
      <bottom/>
      <diagonal/>
    </border>
    <border>
      <left/>
      <right style="thick">
        <color rgb="FFFA4C50"/>
      </right>
      <top style="thick">
        <color rgb="FFFA4C50"/>
      </top>
      <bottom/>
      <diagonal/>
    </border>
    <border>
      <left style="thick">
        <color rgb="FFFA4C50"/>
      </left>
      <right/>
      <top/>
      <bottom style="thick">
        <color rgb="FFFA4C50"/>
      </bottom>
      <diagonal/>
    </border>
    <border>
      <left/>
      <right style="thick">
        <color rgb="FFFA4C50"/>
      </right>
      <top/>
      <bottom style="thick">
        <color rgb="FFFA4C50"/>
      </bottom>
      <diagonal/>
    </border>
  </borders>
  <cellStyleXfs count="4">
    <xf numFmtId="0" fontId="0" fillId="0" borderId="0"/>
    <xf numFmtId="0" fontId="11" fillId="0" borderId="0" applyNumberFormat="0" applyFill="0" applyBorder="0" applyAlignment="0" applyProtection="0"/>
    <xf numFmtId="0" fontId="17"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412">
    <xf numFmtId="0" fontId="0" fillId="0" borderId="0" xfId="0"/>
    <xf numFmtId="0" fontId="2" fillId="0" borderId="0" xfId="0" applyFont="1" applyAlignment="1"/>
    <xf numFmtId="0" fontId="2" fillId="0" borderId="0" xfId="0" applyFont="1"/>
    <xf numFmtId="0" fontId="2" fillId="2" borderId="3" xfId="0" applyFont="1" applyFill="1" applyBorder="1"/>
    <xf numFmtId="0" fontId="2" fillId="0" borderId="3" xfId="0" applyFont="1" applyBorder="1"/>
    <xf numFmtId="164" fontId="2" fillId="0" borderId="0" xfId="0" applyNumberFormat="1" applyFont="1"/>
    <xf numFmtId="0" fontId="0" fillId="0" borderId="0" xfId="0" applyAlignment="1">
      <alignment horizontal="center" vertical="center"/>
    </xf>
    <xf numFmtId="0" fontId="2" fillId="0" borderId="3" xfId="0" applyFont="1" applyBorder="1" applyAlignment="1">
      <alignment wrapText="1"/>
    </xf>
    <xf numFmtId="0" fontId="3" fillId="0" borderId="3" xfId="0" applyFont="1" applyBorder="1" applyAlignment="1">
      <alignment horizontal="center" vertical="center"/>
    </xf>
    <xf numFmtId="0" fontId="2" fillId="0" borderId="5" xfId="0" applyFont="1" applyBorder="1"/>
    <xf numFmtId="0" fontId="2" fillId="0" borderId="3" xfId="0" applyFont="1" applyBorder="1" applyAlignment="1">
      <alignment horizontal="center"/>
    </xf>
    <xf numFmtId="2" fontId="8" fillId="3" borderId="8" xfId="0" applyNumberFormat="1" applyFont="1" applyFill="1" applyBorder="1" applyAlignment="1" applyProtection="1">
      <alignment horizontal="center"/>
      <protection hidden="1"/>
    </xf>
    <xf numFmtId="0" fontId="2" fillId="2" borderId="5" xfId="0" applyFont="1" applyFill="1" applyBorder="1"/>
    <xf numFmtId="0" fontId="9" fillId="0" borderId="11" xfId="0" applyFont="1" applyBorder="1" applyAlignment="1">
      <alignment horizontal="center" vertical="center"/>
    </xf>
    <xf numFmtId="0" fontId="0" fillId="0" borderId="0" xfId="0" applyAlignment="1" applyProtection="1">
      <alignment horizontal="center"/>
      <protection locked="0"/>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xf>
    <xf numFmtId="0" fontId="0" fillId="0" borderId="0" xfId="0" applyAlignment="1">
      <alignment horizontal="center"/>
    </xf>
    <xf numFmtId="0" fontId="0" fillId="0" borderId="0" xfId="0" applyAlignment="1"/>
    <xf numFmtId="0" fontId="4" fillId="0" borderId="0" xfId="0" applyFont="1"/>
    <xf numFmtId="164" fontId="13" fillId="0" borderId="0" xfId="1" applyNumberFormat="1" applyFont="1" applyAlignment="1">
      <alignment horizontal="center" vertical="center"/>
    </xf>
    <xf numFmtId="0" fontId="13" fillId="0" borderId="0" xfId="0" applyFont="1" applyAlignment="1">
      <alignment horizontal="center"/>
    </xf>
    <xf numFmtId="0" fontId="12" fillId="0" borderId="0" xfId="0" applyFont="1"/>
    <xf numFmtId="2" fontId="12" fillId="0" borderId="0" xfId="0" applyNumberFormat="1" applyFont="1"/>
    <xf numFmtId="164" fontId="14" fillId="0" borderId="0" xfId="0" applyNumberFormat="1" applyFont="1" applyAlignment="1">
      <alignment horizontal="left"/>
    </xf>
    <xf numFmtId="0" fontId="0" fillId="2" borderId="18" xfId="0" applyFill="1" applyBorder="1" applyAlignment="1" applyProtection="1">
      <alignment horizontal="center"/>
    </xf>
    <xf numFmtId="0" fontId="0" fillId="0" borderId="18" xfId="0" applyBorder="1"/>
    <xf numFmtId="0" fontId="10" fillId="0" borderId="18" xfId="0" applyFont="1" applyBorder="1"/>
    <xf numFmtId="0" fontId="0" fillId="0" borderId="18" xfId="0" applyFill="1" applyBorder="1"/>
    <xf numFmtId="0" fontId="0" fillId="0" borderId="19" xfId="0" applyBorder="1" applyAlignment="1">
      <alignment horizontal="center"/>
    </xf>
    <xf numFmtId="0" fontId="15" fillId="0" borderId="0" xfId="0" applyFont="1" applyAlignment="1" applyProtection="1">
      <alignment horizontal="center"/>
      <protection hidden="1"/>
    </xf>
    <xf numFmtId="0" fontId="15" fillId="0" borderId="0" xfId="0" applyFont="1" applyAlignment="1" applyProtection="1">
      <alignment horizontal="left" indent="2"/>
      <protection hidden="1"/>
    </xf>
    <xf numFmtId="0" fontId="15" fillId="0" borderId="30" xfId="0" applyFont="1" applyBorder="1" applyAlignment="1" applyProtection="1">
      <alignment horizontal="center"/>
      <protection hidden="1"/>
    </xf>
    <xf numFmtId="0" fontId="15" fillId="0" borderId="30" xfId="0" applyFont="1" applyBorder="1" applyAlignment="1" applyProtection="1">
      <alignment horizontal="left" indent="1"/>
      <protection hidden="1"/>
    </xf>
    <xf numFmtId="0" fontId="2" fillId="0" borderId="0" xfId="0" applyFont="1" applyBorder="1"/>
    <xf numFmtId="0" fontId="2" fillId="0" borderId="0" xfId="0" applyFont="1" applyBorder="1" applyAlignment="1"/>
    <xf numFmtId="16" fontId="2" fillId="0" borderId="0" xfId="0" applyNumberFormat="1" applyFont="1" applyFill="1" applyBorder="1" applyAlignment="1">
      <alignment horizontal="left"/>
    </xf>
    <xf numFmtId="0" fontId="4" fillId="0" borderId="0" xfId="0" applyFont="1" applyBorder="1"/>
    <xf numFmtId="0" fontId="16" fillId="0" borderId="0" xfId="1" applyFont="1" applyBorder="1" applyAlignment="1"/>
    <xf numFmtId="0" fontId="12" fillId="0" borderId="0" xfId="0" applyFont="1" applyBorder="1"/>
    <xf numFmtId="0" fontId="4" fillId="0" borderId="0" xfId="0" applyFont="1" applyBorder="1" applyAlignment="1"/>
    <xf numFmtId="0" fontId="2" fillId="0" borderId="40" xfId="0" applyFont="1" applyBorder="1"/>
    <xf numFmtId="0" fontId="2" fillId="0" borderId="41" xfId="0" applyFont="1" applyBorder="1"/>
    <xf numFmtId="0" fontId="0" fillId="0" borderId="0" xfId="0" applyFont="1" applyBorder="1" applyAlignment="1"/>
    <xf numFmtId="0" fontId="8" fillId="3" borderId="3"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2" fontId="8" fillId="3" borderId="10" xfId="0" applyNumberFormat="1" applyFont="1" applyFill="1" applyBorder="1" applyAlignment="1" applyProtection="1">
      <alignment horizontal="center" vertical="center"/>
      <protection hidden="1"/>
    </xf>
    <xf numFmtId="0" fontId="16" fillId="0" borderId="0" xfId="1" applyFont="1" applyBorder="1" applyAlignment="1">
      <alignment vertical="center"/>
    </xf>
    <xf numFmtId="0" fontId="4" fillId="0" borderId="0" xfId="0" applyFont="1" applyBorder="1" applyAlignment="1">
      <alignment horizontal="center"/>
    </xf>
    <xf numFmtId="0" fontId="0" fillId="0" borderId="0" xfId="0" applyAlignment="1" applyProtection="1">
      <alignment horizontal="center" vertical="center"/>
      <protection locked="0"/>
    </xf>
    <xf numFmtId="0" fontId="0" fillId="3" borderId="0" xfId="0" applyFill="1"/>
    <xf numFmtId="2" fontId="8" fillId="3" borderId="32" xfId="0" applyNumberFormat="1" applyFont="1" applyFill="1" applyBorder="1" applyAlignment="1" applyProtection="1">
      <alignment horizontal="left" indent="1"/>
      <protection hidden="1"/>
    </xf>
    <xf numFmtId="2" fontId="8" fillId="3" borderId="34" xfId="0" applyNumberFormat="1" applyFont="1" applyFill="1" applyBorder="1" applyAlignment="1" applyProtection="1">
      <alignment horizontal="left" indent="1"/>
      <protection hidden="1"/>
    </xf>
    <xf numFmtId="2" fontId="8" fillId="3" borderId="35" xfId="0" applyNumberFormat="1" applyFont="1" applyFill="1" applyBorder="1" applyAlignment="1" applyProtection="1">
      <alignment horizontal="left" indent="1"/>
      <protection hidden="1"/>
    </xf>
    <xf numFmtId="2" fontId="8" fillId="3" borderId="50" xfId="0" applyNumberFormat="1" applyFont="1" applyFill="1" applyBorder="1" applyAlignment="1" applyProtection="1">
      <alignment horizontal="left" indent="1"/>
      <protection hidden="1"/>
    </xf>
    <xf numFmtId="2" fontId="8" fillId="3" borderId="37" xfId="0" applyNumberFormat="1" applyFont="1" applyFill="1" applyBorder="1" applyAlignment="1" applyProtection="1">
      <alignment horizontal="left" indent="1"/>
      <protection hidden="1"/>
    </xf>
    <xf numFmtId="2" fontId="8" fillId="3" borderId="38" xfId="0" applyNumberFormat="1" applyFont="1" applyFill="1" applyBorder="1" applyAlignment="1" applyProtection="1">
      <alignment horizontal="left" indent="1"/>
      <protection hidden="1"/>
    </xf>
    <xf numFmtId="2" fontId="8" fillId="3" borderId="36" xfId="0" applyNumberFormat="1" applyFont="1" applyFill="1" applyBorder="1" applyAlignment="1" applyProtection="1">
      <alignment horizontal="left" indent="1"/>
      <protection hidden="1"/>
    </xf>
    <xf numFmtId="0" fontId="0" fillId="5" borderId="0" xfId="0" applyFill="1"/>
    <xf numFmtId="0" fontId="14" fillId="3" borderId="3" xfId="0" applyFont="1" applyFill="1" applyBorder="1" applyAlignment="1">
      <alignment horizontal="center"/>
    </xf>
    <xf numFmtId="0" fontId="0" fillId="0" borderId="0" xfId="0" applyAlignment="1">
      <alignment horizontal="right"/>
    </xf>
    <xf numFmtId="0" fontId="12" fillId="0" borderId="57" xfId="0" applyFont="1" applyBorder="1"/>
    <xf numFmtId="4" fontId="23" fillId="0" borderId="11" xfId="0" applyNumberFormat="1" applyFont="1" applyBorder="1" applyAlignment="1">
      <alignment horizontal="center" vertical="center"/>
    </xf>
    <xf numFmtId="0" fontId="0" fillId="7" borderId="18" xfId="0" applyFill="1" applyBorder="1" applyAlignment="1" applyProtection="1">
      <alignment horizontal="center"/>
    </xf>
    <xf numFmtId="0" fontId="0" fillId="7" borderId="18" xfId="0" applyFill="1" applyBorder="1" applyAlignment="1" applyProtection="1">
      <alignment horizontal="center" vertical="center"/>
    </xf>
    <xf numFmtId="0" fontId="0" fillId="7" borderId="18" xfId="0" applyFill="1" applyBorder="1" applyProtection="1"/>
    <xf numFmtId="0" fontId="0" fillId="7" borderId="0" xfId="0" applyFill="1" applyAlignment="1" applyProtection="1">
      <alignment horizontal="center"/>
    </xf>
    <xf numFmtId="0" fontId="0" fillId="7" borderId="19" xfId="0" applyFill="1" applyBorder="1" applyAlignment="1" applyProtection="1">
      <alignment horizontal="center"/>
    </xf>
    <xf numFmtId="0" fontId="0" fillId="7" borderId="20" xfId="0" applyFill="1" applyBorder="1" applyAlignment="1" applyProtection="1">
      <alignment horizontal="center"/>
    </xf>
    <xf numFmtId="0" fontId="0" fillId="0" borderId="21" xfId="0" applyBorder="1" applyAlignment="1">
      <alignment horizontal="center"/>
    </xf>
    <xf numFmtId="0" fontId="0" fillId="0" borderId="60" xfId="0" applyBorder="1" applyAlignment="1">
      <alignment horizontal="center"/>
    </xf>
    <xf numFmtId="0" fontId="0" fillId="0" borderId="53" xfId="0" applyFont="1" applyBorder="1" applyAlignment="1" applyProtection="1">
      <alignment horizontal="center"/>
    </xf>
    <xf numFmtId="0" fontId="0" fillId="0" borderId="0" xfId="0" applyFont="1" applyAlignment="1" applyProtection="1">
      <alignment horizontal="center"/>
    </xf>
    <xf numFmtId="0" fontId="7" fillId="0" borderId="0" xfId="0" applyFont="1" applyAlignment="1" applyProtection="1">
      <alignment horizontal="center"/>
    </xf>
    <xf numFmtId="0" fontId="0" fillId="0" borderId="0" xfId="0" applyAlignment="1" applyProtection="1">
      <alignment wrapText="1"/>
    </xf>
    <xf numFmtId="0" fontId="0" fillId="0" borderId="21" xfId="0" applyBorder="1" applyAlignment="1" applyProtection="1">
      <alignment horizontal="center" wrapText="1"/>
    </xf>
    <xf numFmtId="0" fontId="2" fillId="0" borderId="17" xfId="0" applyFont="1" applyBorder="1" applyAlignment="1"/>
    <xf numFmtId="0" fontId="2" fillId="0" borderId="17" xfId="0" applyFont="1" applyFill="1" applyBorder="1" applyAlignment="1"/>
    <xf numFmtId="16" fontId="2" fillId="0" borderId="17" xfId="0" applyNumberFormat="1" applyFont="1" applyFill="1" applyBorder="1" applyAlignment="1"/>
    <xf numFmtId="0" fontId="2" fillId="0" borderId="17" xfId="0" applyFont="1" applyBorder="1"/>
    <xf numFmtId="0" fontId="16" fillId="0" borderId="63" xfId="1" applyFont="1" applyBorder="1" applyAlignment="1">
      <alignment vertical="center"/>
    </xf>
    <xf numFmtId="0" fontId="4" fillId="0" borderId="63" xfId="0" applyFont="1" applyBorder="1" applyAlignment="1">
      <alignment horizontal="center"/>
    </xf>
    <xf numFmtId="0" fontId="2" fillId="0" borderId="63" xfId="0" applyFont="1" applyBorder="1"/>
    <xf numFmtId="0" fontId="2" fillId="0" borderId="64" xfId="0" applyFont="1" applyBorder="1"/>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14" fillId="3" borderId="4" xfId="0" applyFont="1" applyFill="1" applyBorder="1" applyAlignment="1">
      <alignment horizontal="center"/>
    </xf>
    <xf numFmtId="0" fontId="2" fillId="0" borderId="71" xfId="0" applyFont="1" applyBorder="1"/>
    <xf numFmtId="167" fontId="12" fillId="0" borderId="41" xfId="0" applyNumberFormat="1" applyFont="1" applyBorder="1" applyAlignment="1" applyProtection="1">
      <protection hidden="1"/>
    </xf>
    <xf numFmtId="0" fontId="0" fillId="8" borderId="18" xfId="0" applyFill="1" applyBorder="1" applyAlignment="1" applyProtection="1">
      <alignment horizontal="center" vertical="center"/>
      <protection locked="0"/>
    </xf>
    <xf numFmtId="0" fontId="0" fillId="8" borderId="18" xfId="0" applyFill="1" applyBorder="1" applyAlignment="1" applyProtection="1">
      <alignment horizontal="center"/>
    </xf>
    <xf numFmtId="0" fontId="0" fillId="8" borderId="18" xfId="0" applyFill="1" applyBorder="1" applyAlignment="1" applyProtection="1">
      <alignment horizontal="center" vertical="center"/>
    </xf>
    <xf numFmtId="0" fontId="0" fillId="8" borderId="22" xfId="0" applyFill="1" applyBorder="1" applyAlignment="1" applyProtection="1">
      <alignment horizontal="center"/>
    </xf>
    <xf numFmtId="0" fontId="0" fillId="8" borderId="22" xfId="0" applyFill="1" applyBorder="1" applyAlignment="1" applyProtection="1">
      <alignment horizontal="center" vertical="center"/>
    </xf>
    <xf numFmtId="164" fontId="0" fillId="0" borderId="0" xfId="0" applyNumberFormat="1" applyBorder="1" applyAlignment="1" applyProtection="1">
      <alignment horizontal="center" vertical="center"/>
      <protection locked="0"/>
    </xf>
    <xf numFmtId="164" fontId="0" fillId="0" borderId="0" xfId="0" applyNumberFormat="1" applyBorder="1" applyAlignment="1" applyProtection="1">
      <alignment horizontal="center"/>
      <protection locked="0"/>
    </xf>
    <xf numFmtId="0" fontId="0" fillId="9" borderId="0" xfId="0" applyFill="1"/>
    <xf numFmtId="0" fontId="0" fillId="0" borderId="3" xfId="0" applyBorder="1" applyAlignment="1" applyProtection="1">
      <alignment horizontal="center" wrapText="1"/>
    </xf>
    <xf numFmtId="0" fontId="0" fillId="0" borderId="56" xfId="0" applyBorder="1" applyProtection="1"/>
    <xf numFmtId="0" fontId="0" fillId="0" borderId="45" xfId="0" applyBorder="1"/>
    <xf numFmtId="0" fontId="12" fillId="0" borderId="0" xfId="0" applyFont="1" applyBorder="1" applyAlignment="1"/>
    <xf numFmtId="2" fontId="8" fillId="3" borderId="0" xfId="0" applyNumberFormat="1" applyFont="1" applyFill="1" applyBorder="1" applyAlignment="1" applyProtection="1">
      <alignment horizontal="left" indent="1"/>
      <protection hidden="1"/>
    </xf>
    <xf numFmtId="2" fontId="8" fillId="3" borderId="55" xfId="0" applyNumberFormat="1" applyFont="1" applyFill="1" applyBorder="1" applyAlignment="1" applyProtection="1">
      <alignment horizontal="left" indent="1"/>
      <protection hidden="1"/>
    </xf>
    <xf numFmtId="0" fontId="2" fillId="3" borderId="4" xfId="0" applyFont="1" applyFill="1" applyBorder="1"/>
    <xf numFmtId="0" fontId="12" fillId="0" borderId="3" xfId="0" applyFont="1" applyBorder="1" applyAlignment="1">
      <alignment horizontal="center"/>
    </xf>
    <xf numFmtId="0" fontId="2" fillId="0" borderId="74" xfId="0" applyFont="1" applyBorder="1"/>
    <xf numFmtId="0" fontId="6" fillId="0" borderId="74" xfId="0" applyFont="1" applyBorder="1" applyAlignment="1"/>
    <xf numFmtId="0" fontId="2" fillId="0" borderId="75" xfId="0" applyFont="1" applyBorder="1"/>
    <xf numFmtId="0" fontId="12" fillId="0" borderId="75" xfId="0" applyFont="1" applyBorder="1"/>
    <xf numFmtId="0" fontId="2" fillId="0" borderId="63" xfId="0" applyFont="1" applyBorder="1" applyAlignment="1"/>
    <xf numFmtId="16" fontId="2" fillId="0" borderId="44" xfId="0" applyNumberFormat="1" applyFont="1" applyFill="1" applyBorder="1" applyAlignment="1"/>
    <xf numFmtId="164" fontId="2" fillId="0" borderId="3" xfId="0" applyNumberFormat="1" applyFont="1" applyBorder="1"/>
    <xf numFmtId="4" fontId="2" fillId="0" borderId="3" xfId="0" applyNumberFormat="1" applyFont="1" applyBorder="1"/>
    <xf numFmtId="0" fontId="0" fillId="0" borderId="0" xfId="0" applyAlignment="1">
      <alignment horizontal="center"/>
    </xf>
    <xf numFmtId="0" fontId="0" fillId="0" borderId="0" xfId="0" applyBorder="1" applyAlignment="1">
      <alignment horizontal="center"/>
    </xf>
    <xf numFmtId="0" fontId="0" fillId="0" borderId="76" xfId="0" applyBorder="1" applyAlignment="1">
      <alignment horizontal="center"/>
    </xf>
    <xf numFmtId="0" fontId="0" fillId="0" borderId="3"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7" borderId="27" xfId="0" applyFill="1" applyBorder="1" applyAlignment="1" applyProtection="1">
      <alignment horizontal="center" vertical="center"/>
    </xf>
    <xf numFmtId="0" fontId="0" fillId="7" borderId="20" xfId="0" applyFill="1" applyBorder="1" applyAlignment="1" applyProtection="1">
      <alignment horizontal="center" vertical="center"/>
    </xf>
    <xf numFmtId="0" fontId="0" fillId="0" borderId="0" xfId="0" applyFont="1" applyAlignment="1" applyProtection="1">
      <alignment horizontal="center" vertical="center"/>
    </xf>
    <xf numFmtId="0" fontId="7" fillId="0" borderId="0" xfId="0" applyFont="1" applyAlignment="1" applyProtection="1">
      <alignment horizontal="center" vertical="center"/>
    </xf>
    <xf numFmtId="0" fontId="0" fillId="0" borderId="0" xfId="0" applyProtection="1"/>
    <xf numFmtId="0" fontId="0" fillId="0" borderId="1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0" fontId="0" fillId="0" borderId="0" xfId="0" applyBorder="1" applyAlignment="1" applyProtection="1">
      <alignment horizontal="center" vertical="center" wrapText="1"/>
    </xf>
    <xf numFmtId="0" fontId="0" fillId="0" borderId="0" xfId="0" applyAlignment="1" applyProtection="1"/>
    <xf numFmtId="0" fontId="0" fillId="0" borderId="0" xfId="0" applyAlignment="1" applyProtection="1">
      <alignment vertical="center"/>
    </xf>
    <xf numFmtId="0" fontId="0" fillId="0" borderId="0" xfId="0" applyAlignment="1" applyProtection="1">
      <protection locked="0"/>
    </xf>
    <xf numFmtId="0" fontId="0" fillId="8" borderId="27" xfId="0" applyFill="1" applyBorder="1" applyAlignment="1" applyProtection="1">
      <alignment horizontal="center"/>
    </xf>
    <xf numFmtId="0" fontId="0" fillId="7" borderId="27" xfId="0" applyFill="1" applyBorder="1" applyAlignment="1" applyProtection="1">
      <alignment horizontal="center"/>
    </xf>
    <xf numFmtId="0" fontId="0" fillId="2" borderId="77" xfId="0" applyFill="1" applyBorder="1" applyAlignment="1" applyProtection="1">
      <alignment horizontal="center"/>
    </xf>
    <xf numFmtId="0" fontId="0" fillId="7" borderId="77" xfId="0" applyFill="1" applyBorder="1" applyAlignment="1" applyProtection="1">
      <alignment horizontal="center"/>
    </xf>
    <xf numFmtId="0" fontId="0" fillId="7" borderId="0" xfId="0" applyFill="1" applyBorder="1" applyAlignment="1" applyProtection="1">
      <alignment horizontal="center"/>
    </xf>
    <xf numFmtId="0" fontId="0" fillId="0" borderId="0" xfId="0" quotePrefix="1" applyAlignment="1" applyProtection="1"/>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73" xfId="0" applyFont="1" applyBorder="1" applyAlignment="1">
      <alignment horizontal="center" vertical="center"/>
    </xf>
    <xf numFmtId="0" fontId="5" fillId="0" borderId="19" xfId="0" applyFont="1" applyBorder="1" applyAlignment="1">
      <alignment horizontal="center" vertical="center"/>
    </xf>
    <xf numFmtId="0" fontId="0" fillId="0" borderId="80" xfId="0" applyBorder="1" applyAlignment="1">
      <alignment horizontal="center"/>
    </xf>
    <xf numFmtId="0" fontId="0" fillId="0" borderId="76" xfId="0" applyBorder="1" applyAlignment="1" applyProtection="1">
      <alignment horizontal="center" vertical="center"/>
    </xf>
    <xf numFmtId="0" fontId="0" fillId="7" borderId="19" xfId="0" applyFill="1" applyBorder="1" applyAlignment="1" applyProtection="1">
      <alignment horizontal="center" vertical="center"/>
    </xf>
    <xf numFmtId="0" fontId="25" fillId="9" borderId="0" xfId="0" applyFont="1" applyFill="1" applyAlignment="1">
      <alignment horizontal="center" vertical="center"/>
    </xf>
    <xf numFmtId="4" fontId="21" fillId="0" borderId="6" xfId="0" applyNumberFormat="1" applyFont="1" applyBorder="1" applyAlignment="1">
      <alignment horizontal="center"/>
    </xf>
    <xf numFmtId="4" fontId="21" fillId="0" borderId="70" xfId="0" applyNumberFormat="1" applyFont="1" applyBorder="1" applyAlignment="1">
      <alignment horizontal="center"/>
    </xf>
    <xf numFmtId="4" fontId="21" fillId="0" borderId="31" xfId="0" applyNumberFormat="1" applyFont="1" applyBorder="1"/>
    <xf numFmtId="4" fontId="22" fillId="0" borderId="15" xfId="0" applyNumberFormat="1" applyFont="1" applyBorder="1" applyAlignment="1"/>
    <xf numFmtId="4" fontId="21" fillId="0" borderId="69" xfId="0" applyNumberFormat="1" applyFont="1" applyBorder="1"/>
    <xf numFmtId="4" fontId="21" fillId="0" borderId="2" xfId="0" applyNumberFormat="1" applyFont="1" applyBorder="1" applyAlignment="1"/>
    <xf numFmtId="0" fontId="3" fillId="0" borderId="6" xfId="0" applyFont="1" applyBorder="1" applyAlignment="1">
      <alignment horizontal="center" vertical="center"/>
    </xf>
    <xf numFmtId="0" fontId="2" fillId="0" borderId="4" xfId="0" applyFont="1" applyBorder="1"/>
    <xf numFmtId="0" fontId="3" fillId="0" borderId="7" xfId="0" applyFont="1" applyBorder="1" applyAlignment="1">
      <alignment horizontal="center" vertical="center"/>
    </xf>
    <xf numFmtId="0" fontId="2" fillId="0" borderId="6" xfId="0" applyFont="1" applyBorder="1"/>
    <xf numFmtId="2" fontId="8" fillId="3" borderId="33" xfId="0" applyNumberFormat="1" applyFont="1" applyFill="1" applyBorder="1" applyAlignment="1" applyProtection="1">
      <alignment horizontal="left" indent="1"/>
      <protection hidden="1"/>
    </xf>
    <xf numFmtId="0" fontId="18" fillId="8" borderId="19" xfId="0" applyFont="1" applyFill="1" applyBorder="1" applyAlignment="1" applyProtection="1">
      <alignment horizontal="center" vertical="center"/>
      <protection locked="0"/>
    </xf>
    <xf numFmtId="0" fontId="18" fillId="8" borderId="27" xfId="0" applyFont="1" applyFill="1" applyBorder="1" applyAlignment="1" applyProtection="1">
      <alignment horizontal="center" vertical="center"/>
      <protection locked="0"/>
    </xf>
    <xf numFmtId="0" fontId="18" fillId="8" borderId="20" xfId="0" applyFont="1" applyFill="1" applyBorder="1" applyAlignment="1" applyProtection="1">
      <alignment horizontal="center" vertical="center"/>
      <protection locked="0"/>
    </xf>
    <xf numFmtId="0" fontId="26" fillId="0" borderId="0" xfId="0" applyFont="1"/>
    <xf numFmtId="0" fontId="2" fillId="0" borderId="95" xfId="0" applyFont="1" applyBorder="1" applyAlignment="1">
      <alignment wrapText="1"/>
    </xf>
    <xf numFmtId="0" fontId="2" fillId="0" borderId="92" xfId="0" applyFont="1" applyBorder="1" applyAlignment="1">
      <alignment wrapText="1"/>
    </xf>
    <xf numFmtId="0" fontId="2" fillId="0" borderId="0" xfId="0" applyFont="1" applyBorder="1" applyAlignment="1">
      <alignment horizontal="center"/>
    </xf>
    <xf numFmtId="0" fontId="19" fillId="0" borderId="20" xfId="0" applyFont="1" applyBorder="1" applyAlignment="1">
      <alignment horizontal="left" wrapText="1"/>
    </xf>
    <xf numFmtId="0" fontId="12" fillId="0" borderId="43" xfId="0" applyFont="1" applyBorder="1" applyAlignment="1"/>
    <xf numFmtId="0" fontId="27" fillId="0" borderId="11" xfId="0" applyFont="1" applyBorder="1" applyAlignment="1">
      <alignment horizontal="center" vertical="center"/>
    </xf>
    <xf numFmtId="0" fontId="2" fillId="0" borderId="7" xfId="0" applyFont="1" applyBorder="1"/>
    <xf numFmtId="0" fontId="2" fillId="0" borderId="11" xfId="0" applyFont="1" applyBorder="1"/>
    <xf numFmtId="16" fontId="2" fillId="0" borderId="17" xfId="0" applyNumberFormat="1" applyFont="1" applyFill="1" applyBorder="1" applyAlignment="1">
      <alignment horizontal="left"/>
    </xf>
    <xf numFmtId="4" fontId="22" fillId="0" borderId="16" xfId="0" applyNumberFormat="1" applyFont="1" applyBorder="1" applyAlignment="1"/>
    <xf numFmtId="4" fontId="21" fillId="0" borderId="62" xfId="0" applyNumberFormat="1" applyFont="1" applyFill="1" applyBorder="1"/>
    <xf numFmtId="4" fontId="21" fillId="0" borderId="105" xfId="0" applyNumberFormat="1" applyFont="1" applyFill="1" applyBorder="1" applyAlignment="1"/>
    <xf numFmtId="4" fontId="21" fillId="0" borderId="0" xfId="0" applyNumberFormat="1" applyFont="1" applyFill="1" applyBorder="1"/>
    <xf numFmtId="4" fontId="21" fillId="0" borderId="106" xfId="0" applyNumberFormat="1" applyFont="1" applyBorder="1"/>
    <xf numFmtId="0" fontId="9" fillId="0" borderId="6" xfId="0" applyFont="1" applyBorder="1" applyAlignment="1">
      <alignment horizontal="center" vertical="center"/>
    </xf>
    <xf numFmtId="0" fontId="27" fillId="0" borderId="3" xfId="0" applyFont="1" applyBorder="1" applyAlignment="1">
      <alignment horizontal="center" vertical="center"/>
    </xf>
    <xf numFmtId="4" fontId="2" fillId="0" borderId="6" xfId="0" applyNumberFormat="1" applyFont="1" applyBorder="1"/>
    <xf numFmtId="168" fontId="2" fillId="0" borderId="6" xfId="0" applyNumberFormat="1" applyFont="1" applyBorder="1"/>
    <xf numFmtId="0" fontId="2" fillId="12" borderId="3" xfId="0" applyFont="1" applyFill="1" applyBorder="1"/>
    <xf numFmtId="164" fontId="2" fillId="12" borderId="3" xfId="0" applyNumberFormat="1" applyFont="1" applyFill="1" applyBorder="1"/>
    <xf numFmtId="164" fontId="2" fillId="3" borderId="3" xfId="0" applyNumberFormat="1" applyFont="1" applyFill="1" applyBorder="1"/>
    <xf numFmtId="0" fontId="2" fillId="0" borderId="66" xfId="0" applyFont="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2" fontId="8" fillId="3" borderId="49" xfId="0" applyNumberFormat="1" applyFont="1" applyFill="1" applyBorder="1" applyAlignment="1" applyProtection="1">
      <alignment horizontal="left" indent="1"/>
      <protection hidden="1"/>
    </xf>
    <xf numFmtId="16" fontId="29" fillId="0" borderId="0" xfId="0" applyNumberFormat="1" applyFont="1" applyBorder="1" applyAlignment="1">
      <alignment horizontal="center" wrapText="1"/>
    </xf>
    <xf numFmtId="0" fontId="0" fillId="0" borderId="0" xfId="0" applyAlignment="1" applyProtection="1">
      <alignment horizontal="center"/>
    </xf>
    <xf numFmtId="0" fontId="0" fillId="0" borderId="98" xfId="0" applyBorder="1" applyProtection="1"/>
    <xf numFmtId="0" fontId="0" fillId="0" borderId="25" xfId="0" applyBorder="1" applyProtection="1"/>
    <xf numFmtId="0" fontId="0" fillId="0" borderId="99" xfId="0" applyBorder="1" applyProtection="1"/>
    <xf numFmtId="0" fontId="0" fillId="0" borderId="104" xfId="0" applyBorder="1" applyProtection="1"/>
    <xf numFmtId="0" fontId="0" fillId="0" borderId="0" xfId="0" applyBorder="1" applyProtection="1"/>
    <xf numFmtId="0" fontId="0" fillId="0" borderId="12" xfId="0" applyBorder="1" applyProtection="1"/>
    <xf numFmtId="0" fontId="4" fillId="0" borderId="0" xfId="0" applyFont="1" applyProtection="1"/>
    <xf numFmtId="9" fontId="8" fillId="0" borderId="112" xfId="0" quotePrefix="1" applyNumberFormat="1" applyFont="1" applyBorder="1" applyAlignment="1" applyProtection="1">
      <alignment horizontal="left" vertical="center" indent="3"/>
    </xf>
    <xf numFmtId="169" fontId="8" fillId="0" borderId="112" xfId="0" applyNumberFormat="1" applyFont="1" applyBorder="1" applyAlignment="1" applyProtection="1">
      <alignment horizontal="left" vertical="center" indent="1"/>
    </xf>
    <xf numFmtId="0" fontId="8" fillId="0" borderId="112" xfId="0" quotePrefix="1" applyFont="1" applyBorder="1" applyAlignment="1" applyProtection="1">
      <alignment horizontal="left" vertical="center" indent="3"/>
    </xf>
    <xf numFmtId="0" fontId="0" fillId="0" borderId="0" xfId="0" applyAlignment="1" applyProtection="1">
      <alignment horizontal="left"/>
    </xf>
    <xf numFmtId="0" fontId="0" fillId="0" borderId="0" xfId="0" applyAlignment="1" applyProtection="1">
      <alignment horizontal="left" wrapText="1"/>
    </xf>
    <xf numFmtId="0" fontId="0" fillId="0" borderId="0" xfId="0" applyAlignment="1" applyProtection="1">
      <alignment horizontal="left" vertical="center"/>
    </xf>
    <xf numFmtId="0" fontId="0" fillId="0" borderId="0" xfId="0" applyAlignment="1" applyProtection="1">
      <alignment horizontal="right"/>
    </xf>
    <xf numFmtId="0" fontId="0" fillId="10" borderId="0" xfId="0" applyFill="1" applyProtection="1"/>
    <xf numFmtId="0" fontId="8" fillId="0" borderId="113" xfId="0" quotePrefix="1" applyFont="1" applyBorder="1" applyAlignment="1" applyProtection="1">
      <alignment horizontal="left" vertical="center" indent="3"/>
    </xf>
    <xf numFmtId="9" fontId="8" fillId="0" borderId="113" xfId="0" quotePrefix="1" applyNumberFormat="1" applyFont="1" applyBorder="1" applyAlignment="1" applyProtection="1">
      <alignment horizontal="left" vertical="center" indent="3"/>
    </xf>
    <xf numFmtId="169" fontId="8" fillId="0" borderId="113" xfId="0" applyNumberFormat="1" applyFont="1" applyBorder="1" applyAlignment="1" applyProtection="1">
      <alignment horizontal="left" vertical="center" indent="1"/>
    </xf>
    <xf numFmtId="0" fontId="2"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20" fillId="0" borderId="0" xfId="0" applyFont="1" applyBorder="1" applyAlignment="1">
      <alignment horizontal="center" wrapText="1"/>
    </xf>
    <xf numFmtId="0" fontId="20" fillId="0" borderId="0" xfId="0" applyFont="1" applyBorder="1" applyAlignment="1">
      <alignment wrapText="1"/>
    </xf>
    <xf numFmtId="164" fontId="2" fillId="3" borderId="0" xfId="0" applyNumberFormat="1" applyFont="1" applyFill="1" applyAlignment="1" applyProtection="1">
      <alignment horizontal="center" vertical="center"/>
      <protection locked="0"/>
    </xf>
    <xf numFmtId="0" fontId="28" fillId="0" borderId="0" xfId="0" applyFont="1" applyBorder="1" applyAlignment="1">
      <alignment vertical="center" wrapText="1"/>
    </xf>
    <xf numFmtId="164" fontId="2" fillId="0" borderId="6" xfId="0" applyNumberFormat="1" applyFont="1" applyFill="1" applyBorder="1" applyAlignment="1"/>
    <xf numFmtId="0" fontId="0" fillId="0" borderId="0" xfId="0" applyBorder="1"/>
    <xf numFmtId="0" fontId="0" fillId="0" borderId="119" xfId="0" applyBorder="1"/>
    <xf numFmtId="0" fontId="33" fillId="0" borderId="120" xfId="0" applyFont="1" applyBorder="1"/>
    <xf numFmtId="0" fontId="0" fillId="0" borderId="120" xfId="0" applyBorder="1"/>
    <xf numFmtId="0" fontId="0" fillId="0" borderId="121" xfId="0" applyBorder="1"/>
    <xf numFmtId="0" fontId="33" fillId="0" borderId="122" xfId="0" applyFont="1" applyBorder="1"/>
    <xf numFmtId="0" fontId="0" fillId="0" borderId="123" xfId="0" applyBorder="1"/>
    <xf numFmtId="0" fontId="0" fillId="0" borderId="122" xfId="0" applyBorder="1"/>
    <xf numFmtId="0" fontId="0" fillId="0" borderId="124" xfId="0" applyBorder="1"/>
    <xf numFmtId="0" fontId="0" fillId="0" borderId="125" xfId="0" applyBorder="1"/>
    <xf numFmtId="0" fontId="0" fillId="0" borderId="126" xfId="0" applyBorder="1"/>
    <xf numFmtId="0" fontId="0" fillId="0" borderId="89" xfId="0" applyBorder="1"/>
    <xf numFmtId="0" fontId="32" fillId="0" borderId="110" xfId="0" applyFont="1" applyBorder="1"/>
    <xf numFmtId="0" fontId="0" fillId="0" borderId="110" xfId="0" applyBorder="1"/>
    <xf numFmtId="0" fontId="0" fillId="0" borderId="90" xfId="0" applyBorder="1"/>
    <xf numFmtId="0" fontId="32" fillId="0" borderId="111" xfId="0" applyFont="1" applyBorder="1"/>
    <xf numFmtId="0" fontId="0" fillId="0" borderId="127" xfId="0" applyBorder="1"/>
    <xf numFmtId="0" fontId="32" fillId="0" borderId="93" xfId="0" applyFont="1" applyBorder="1"/>
    <xf numFmtId="0" fontId="0" fillId="0" borderId="88" xfId="0" applyBorder="1"/>
    <xf numFmtId="0" fontId="0" fillId="0" borderId="94" xfId="0" applyBorder="1"/>
    <xf numFmtId="0" fontId="19" fillId="0" borderId="0" xfId="0" applyFont="1"/>
    <xf numFmtId="0" fontId="0" fillId="0" borderId="40" xfId="0" applyBorder="1"/>
    <xf numFmtId="0" fontId="34" fillId="0" borderId="128" xfId="0" applyFont="1" applyBorder="1"/>
    <xf numFmtId="0" fontId="0" fillId="0" borderId="128" xfId="0" applyBorder="1"/>
    <xf numFmtId="0" fontId="0" fillId="0" borderId="129" xfId="0" applyBorder="1"/>
    <xf numFmtId="0" fontId="0" fillId="0" borderId="41" xfId="0" applyBorder="1"/>
    <xf numFmtId="0" fontId="0" fillId="0" borderId="42" xfId="0" applyBorder="1"/>
    <xf numFmtId="0" fontId="0" fillId="0" borderId="130" xfId="0" applyBorder="1"/>
    <xf numFmtId="0" fontId="0" fillId="0" borderId="95" xfId="0" applyBorder="1"/>
    <xf numFmtId="0" fontId="0" fillId="0" borderId="131" xfId="0" applyBorder="1"/>
    <xf numFmtId="0" fontId="12" fillId="0" borderId="39" xfId="0" applyFont="1" applyBorder="1" applyAlignment="1" applyProtection="1">
      <alignment horizontal="center"/>
    </xf>
    <xf numFmtId="0" fontId="12" fillId="0" borderId="23" xfId="0" applyFont="1" applyBorder="1" applyAlignment="1" applyProtection="1">
      <alignment horizontal="center"/>
    </xf>
    <xf numFmtId="0" fontId="12" fillId="0" borderId="24" xfId="0" applyFont="1" applyBorder="1" applyAlignment="1" applyProtection="1">
      <alignment horizontal="center"/>
    </xf>
    <xf numFmtId="0" fontId="4" fillId="0" borderId="3" xfId="0" applyFont="1" applyBorder="1" applyAlignment="1">
      <alignment horizontal="left"/>
    </xf>
    <xf numFmtId="0" fontId="4" fillId="0" borderId="4" xfId="0" applyFont="1" applyBorder="1" applyAlignment="1">
      <alignment horizontal="left"/>
    </xf>
    <xf numFmtId="0" fontId="6" fillId="0" borderId="6" xfId="0" applyFont="1" applyBorder="1" applyAlignment="1">
      <alignment horizontal="left"/>
    </xf>
    <xf numFmtId="0" fontId="6" fillId="0" borderId="2" xfId="0" applyFont="1" applyBorder="1" applyAlignment="1">
      <alignment horizontal="left"/>
    </xf>
    <xf numFmtId="0" fontId="12" fillId="0" borderId="0" xfId="0" applyFont="1" applyBorder="1" applyAlignment="1">
      <alignment horizontal="left"/>
    </xf>
    <xf numFmtId="0" fontId="12" fillId="0" borderId="0" xfId="0" applyFont="1" applyBorder="1" applyAlignment="1">
      <alignment horizontal="center"/>
    </xf>
    <xf numFmtId="0" fontId="12" fillId="8" borderId="89" xfId="0" applyFont="1" applyFill="1" applyBorder="1" applyAlignment="1" applyProtection="1">
      <alignment horizontal="center" vertical="center"/>
      <protection locked="0"/>
    </xf>
    <xf numFmtId="0" fontId="12" fillId="8" borderId="97" xfId="0" applyFont="1" applyFill="1" applyBorder="1" applyAlignment="1" applyProtection="1">
      <alignment horizontal="center" vertical="center"/>
      <protection locked="0"/>
    </xf>
    <xf numFmtId="0" fontId="12" fillId="8" borderId="86" xfId="0" applyFont="1" applyFill="1" applyBorder="1" applyAlignment="1" applyProtection="1">
      <alignment horizontal="center" vertical="center"/>
      <protection locked="0"/>
    </xf>
    <xf numFmtId="0" fontId="12" fillId="8" borderId="84" xfId="0" applyFont="1" applyFill="1" applyBorder="1" applyAlignment="1" applyProtection="1">
      <alignment horizontal="center" vertical="center"/>
      <protection locked="0"/>
    </xf>
    <xf numFmtId="0" fontId="12" fillId="8" borderId="1" xfId="0" applyFont="1" applyFill="1" applyBorder="1" applyAlignment="1" applyProtection="1">
      <alignment horizontal="center"/>
      <protection locked="0"/>
    </xf>
    <xf numFmtId="0" fontId="12" fillId="8" borderId="68" xfId="0" applyFont="1" applyFill="1" applyBorder="1" applyAlignment="1" applyProtection="1">
      <alignment horizontal="center"/>
      <protection locked="0"/>
    </xf>
    <xf numFmtId="0" fontId="4" fillId="0" borderId="0" xfId="0" applyFont="1" applyBorder="1" applyAlignment="1">
      <alignment horizontal="left"/>
    </xf>
    <xf numFmtId="0" fontId="0" fillId="0" borderId="57" xfId="0" applyBorder="1"/>
    <xf numFmtId="0" fontId="0" fillId="0" borderId="0" xfId="0" applyBorder="1"/>
    <xf numFmtId="0" fontId="2" fillId="0" borderId="66" xfId="0" applyFont="1" applyBorder="1" applyAlignment="1">
      <alignment horizontal="center" vertical="center" wrapText="1"/>
    </xf>
    <xf numFmtId="0" fontId="2" fillId="0" borderId="65"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8" borderId="46" xfId="0" applyFont="1" applyFill="1" applyBorder="1" applyAlignment="1" applyProtection="1">
      <alignment horizontal="center" vertical="center" wrapText="1"/>
      <protection locked="0"/>
    </xf>
    <xf numFmtId="0" fontId="4" fillId="8" borderId="47" xfId="0" applyFont="1" applyFill="1" applyBorder="1" applyAlignment="1" applyProtection="1">
      <alignment horizontal="center" vertical="center" wrapText="1"/>
      <protection locked="0"/>
    </xf>
    <xf numFmtId="0" fontId="4" fillId="8" borderId="48" xfId="0" applyFont="1" applyFill="1" applyBorder="1" applyAlignment="1" applyProtection="1">
      <alignment horizontal="center" vertical="center" wrapText="1"/>
      <protection locked="0"/>
    </xf>
    <xf numFmtId="0" fontId="4" fillId="0" borderId="96"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7" xfId="0" applyFont="1" applyBorder="1" applyAlignment="1">
      <alignment horizontal="center" vertical="center" wrapText="1"/>
    </xf>
    <xf numFmtId="0" fontId="4" fillId="8" borderId="82" xfId="0" applyFont="1" applyFill="1" applyBorder="1" applyAlignment="1" applyProtection="1">
      <alignment horizontal="center" vertical="center" wrapText="1"/>
      <protection locked="0"/>
    </xf>
    <xf numFmtId="0" fontId="4" fillId="8" borderId="85" xfId="0" applyFont="1" applyFill="1" applyBorder="1" applyAlignment="1" applyProtection="1">
      <alignment horizontal="center" vertical="center" wrapText="1"/>
      <protection locked="0"/>
    </xf>
    <xf numFmtId="0" fontId="4" fillId="8" borderId="83" xfId="0" applyFont="1" applyFill="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hidden="1"/>
    </xf>
    <xf numFmtId="0" fontId="24" fillId="0" borderId="47" xfId="0" applyFont="1" applyBorder="1" applyAlignment="1" applyProtection="1">
      <alignment horizontal="center" vertical="center" wrapText="1"/>
      <protection hidden="1"/>
    </xf>
    <xf numFmtId="0" fontId="24" fillId="0" borderId="48" xfId="0" applyFont="1" applyBorder="1" applyAlignment="1" applyProtection="1">
      <alignment horizontal="center" vertical="center" wrapText="1"/>
      <protection hidden="1"/>
    </xf>
    <xf numFmtId="0" fontId="2" fillId="0" borderId="61" xfId="0" applyFont="1" applyBorder="1" applyAlignment="1">
      <alignment horizontal="center" wrapText="1"/>
    </xf>
    <xf numFmtId="0" fontId="2" fillId="0" borderId="72" xfId="0" applyFont="1" applyBorder="1" applyAlignment="1">
      <alignment horizontal="center" wrapText="1"/>
    </xf>
    <xf numFmtId="0" fontId="2" fillId="0" borderId="62" xfId="0" applyFont="1" applyBorder="1" applyAlignment="1">
      <alignment horizontal="center" wrapText="1"/>
    </xf>
    <xf numFmtId="0" fontId="11" fillId="8" borderId="43" xfId="1" applyFill="1" applyBorder="1" applyAlignment="1" applyProtection="1">
      <alignment vertical="center"/>
      <protection locked="0"/>
    </xf>
    <xf numFmtId="0" fontId="11" fillId="8" borderId="0" xfId="1" applyFill="1" applyBorder="1" applyAlignment="1" applyProtection="1">
      <alignment vertical="center"/>
      <protection locked="0"/>
    </xf>
    <xf numFmtId="0" fontId="2" fillId="0" borderId="58" xfId="0" applyFont="1" applyBorder="1" applyAlignment="1">
      <alignment horizontal="center"/>
    </xf>
    <xf numFmtId="0" fontId="20" fillId="0" borderId="118"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 fillId="0" borderId="91" xfId="0" applyFont="1" applyBorder="1" applyAlignment="1">
      <alignment horizontal="center"/>
    </xf>
    <xf numFmtId="0" fontId="2" fillId="0" borderId="92" xfId="0" applyFont="1" applyBorder="1" applyAlignment="1">
      <alignment horizontal="center"/>
    </xf>
    <xf numFmtId="0" fontId="22" fillId="0" borderId="89" xfId="0" applyFont="1" applyBorder="1" applyAlignment="1">
      <alignment horizontal="center" vertical="center" wrapText="1"/>
    </xf>
    <xf numFmtId="0" fontId="22" fillId="0" borderId="90"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94" xfId="0" applyFont="1" applyBorder="1" applyAlignment="1">
      <alignment horizontal="center" vertical="center" wrapText="1"/>
    </xf>
    <xf numFmtId="165" fontId="2" fillId="3" borderId="2" xfId="0" applyNumberFormat="1" applyFont="1" applyFill="1" applyBorder="1" applyAlignment="1" applyProtection="1">
      <alignment horizontal="center"/>
    </xf>
    <xf numFmtId="166" fontId="12" fillId="3" borderId="51" xfId="0" applyNumberFormat="1" applyFont="1" applyFill="1" applyBorder="1" applyAlignment="1" applyProtection="1">
      <alignment horizontal="center"/>
    </xf>
    <xf numFmtId="0" fontId="12" fillId="0" borderId="0" xfId="0" applyFont="1" applyBorder="1" applyAlignment="1">
      <alignment horizontal="left" wrapText="1"/>
    </xf>
    <xf numFmtId="0" fontId="2" fillId="0" borderId="17"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4" fillId="8" borderId="15" xfId="0" applyFont="1" applyFill="1" applyBorder="1" applyAlignment="1" applyProtection="1">
      <alignment horizontal="center"/>
      <protection locked="0"/>
    </xf>
    <xf numFmtId="0" fontId="4" fillId="8" borderId="16" xfId="0" applyFont="1" applyFill="1" applyBorder="1" applyAlignment="1" applyProtection="1">
      <alignment horizontal="center"/>
      <protection locked="0"/>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31" fillId="0" borderId="0" xfId="0" applyFont="1" applyBorder="1" applyAlignment="1">
      <alignment horizontal="center" wrapText="1"/>
    </xf>
    <xf numFmtId="0" fontId="28" fillId="0" borderId="3" xfId="0" applyFont="1" applyBorder="1" applyAlignment="1">
      <alignment horizontal="left" vertical="center" wrapText="1"/>
    </xf>
    <xf numFmtId="0" fontId="4" fillId="0" borderId="115"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57"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6"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7" xfId="0" applyFont="1" applyBorder="1" applyAlignment="1" applyProtection="1">
      <alignment horizontal="left" vertical="top" wrapText="1"/>
      <protection locked="0"/>
    </xf>
    <xf numFmtId="166" fontId="12" fillId="0" borderId="0" xfId="0" applyNumberFormat="1" applyFont="1" applyBorder="1" applyAlignment="1">
      <alignment horizontal="center"/>
    </xf>
    <xf numFmtId="165" fontId="20" fillId="3" borderId="3" xfId="0" applyNumberFormat="1" applyFont="1" applyFill="1" applyBorder="1" applyAlignment="1" applyProtection="1">
      <alignment horizontal="left" wrapText="1"/>
      <protection locked="0"/>
    </xf>
    <xf numFmtId="0" fontId="4" fillId="0" borderId="0" xfId="0" applyFont="1" applyAlignment="1">
      <alignment horizontal="right"/>
    </xf>
    <xf numFmtId="0" fontId="4" fillId="0" borderId="0" xfId="0" applyFont="1" applyAlignment="1">
      <alignment horizontal="center"/>
    </xf>
    <xf numFmtId="0" fontId="2" fillId="0" borderId="114"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165" fontId="20" fillId="3" borderId="0" xfId="0" applyNumberFormat="1" applyFont="1" applyFill="1" applyBorder="1" applyAlignment="1" applyProtection="1">
      <alignment horizontal="center" wrapText="1"/>
      <protection locked="0"/>
    </xf>
    <xf numFmtId="0" fontId="18" fillId="0" borderId="98" xfId="0" applyFont="1" applyBorder="1" applyAlignment="1">
      <alignment horizontal="center" vertical="center"/>
    </xf>
    <xf numFmtId="0" fontId="18" fillId="0" borderId="25" xfId="0" applyFont="1" applyBorder="1" applyAlignment="1">
      <alignment horizontal="center" vertical="center"/>
    </xf>
    <xf numFmtId="0" fontId="18" fillId="0" borderId="99" xfId="0" applyFont="1" applyBorder="1" applyAlignment="1">
      <alignment horizontal="center" vertical="center"/>
    </xf>
    <xf numFmtId="0" fontId="18" fillId="0" borderId="100" xfId="0" applyFont="1" applyBorder="1" applyAlignment="1">
      <alignment horizontal="center" vertical="center"/>
    </xf>
    <xf numFmtId="0" fontId="18" fillId="0" borderId="26" xfId="0" applyFont="1" applyBorder="1" applyAlignment="1">
      <alignment horizontal="center" vertical="center"/>
    </xf>
    <xf numFmtId="0" fontId="18" fillId="0" borderId="101" xfId="0" applyFont="1" applyBorder="1" applyAlignment="1">
      <alignment horizontal="center" vertical="center"/>
    </xf>
    <xf numFmtId="0" fontId="4" fillId="3" borderId="107" xfId="0" applyFont="1" applyFill="1" applyBorder="1" applyAlignment="1">
      <alignment horizontal="center"/>
    </xf>
    <xf numFmtId="0" fontId="4" fillId="3" borderId="108" xfId="0" applyFont="1" applyFill="1" applyBorder="1" applyAlignment="1">
      <alignment horizontal="center"/>
    </xf>
    <xf numFmtId="0" fontId="4" fillId="3" borderId="109" xfId="0" applyFont="1" applyFill="1" applyBorder="1" applyAlignment="1">
      <alignment horizontal="center"/>
    </xf>
    <xf numFmtId="0" fontId="1" fillId="4" borderId="13" xfId="0" applyFont="1" applyFill="1" applyBorder="1" applyAlignment="1" applyProtection="1">
      <alignment horizontal="left" indent="1"/>
      <protection hidden="1"/>
    </xf>
    <xf numFmtId="0" fontId="1" fillId="4" borderId="14" xfId="0" applyFont="1" applyFill="1" applyBorder="1" applyAlignment="1" applyProtection="1">
      <alignment horizontal="left" indent="1"/>
      <protection hidden="1"/>
    </xf>
    <xf numFmtId="0" fontId="0" fillId="11" borderId="0" xfId="0" applyFill="1" applyAlignment="1" applyProtection="1">
      <alignment horizontal="center"/>
    </xf>
    <xf numFmtId="0" fontId="0" fillId="11" borderId="32" xfId="0" applyFill="1" applyBorder="1" applyAlignment="1" applyProtection="1">
      <alignment horizontal="center"/>
    </xf>
    <xf numFmtId="0" fontId="0" fillId="6" borderId="0" xfId="0" applyFill="1" applyAlignment="1">
      <alignment horizontal="center"/>
    </xf>
    <xf numFmtId="0" fontId="0" fillId="0" borderId="0" xfId="0" applyAlignment="1" applyProtection="1">
      <alignment horizontal="left" wrapText="1"/>
    </xf>
    <xf numFmtId="0" fontId="0" fillId="0" borderId="0" xfId="0" applyAlignment="1" applyProtection="1">
      <alignment horizontal="center"/>
    </xf>
    <xf numFmtId="0" fontId="0" fillId="11" borderId="32" xfId="0" applyFill="1" applyBorder="1" applyAlignment="1" applyProtection="1">
      <alignment horizontal="center" wrapText="1"/>
    </xf>
    <xf numFmtId="0" fontId="0" fillId="11" borderId="100" xfId="0" applyFill="1" applyBorder="1" applyAlignment="1" applyProtection="1">
      <alignment horizontal="center"/>
    </xf>
    <xf numFmtId="0" fontId="0" fillId="11" borderId="26" xfId="0" applyFill="1" applyBorder="1" applyAlignment="1" applyProtection="1">
      <alignment horizontal="center"/>
    </xf>
    <xf numFmtId="0" fontId="0" fillId="11" borderId="101" xfId="0" applyFill="1" applyBorder="1" applyAlignment="1" applyProtection="1">
      <alignment horizontal="center"/>
    </xf>
    <xf numFmtId="0" fontId="19" fillId="0" borderId="20" xfId="0" applyFont="1" applyBorder="1" applyAlignment="1">
      <alignment horizontal="center" wrapText="1"/>
    </xf>
    <xf numFmtId="0" fontId="0" fillId="0" borderId="0" xfId="0" applyAlignment="1" applyProtection="1">
      <alignment horizontal="center"/>
      <protection locked="0"/>
    </xf>
    <xf numFmtId="0" fontId="0" fillId="0" borderId="0" xfId="0" applyAlignment="1">
      <alignment horizontal="center"/>
    </xf>
    <xf numFmtId="0" fontId="0" fillId="0" borderId="18" xfId="0" applyBorder="1" applyAlignment="1">
      <alignment horizontal="center" vertical="center"/>
    </xf>
    <xf numFmtId="0" fontId="11" fillId="0" borderId="0" xfId="1" applyAlignment="1" applyProtection="1">
      <alignment horizontal="center"/>
      <protection locked="0"/>
    </xf>
    <xf numFmtId="0" fontId="0" fillId="0" borderId="0" xfId="0" applyAlignment="1" applyProtection="1">
      <alignment horizontal="center" vertical="center"/>
    </xf>
    <xf numFmtId="0" fontId="11" fillId="0" borderId="1" xfId="1" applyBorder="1" applyAlignment="1" applyProtection="1">
      <alignment horizontal="center" vertical="center" wrapText="1"/>
    </xf>
    <xf numFmtId="0" fontId="11" fillId="0" borderId="6" xfId="1" applyBorder="1" applyAlignment="1" applyProtection="1">
      <alignment horizontal="center" vertical="center" wrapText="1"/>
    </xf>
    <xf numFmtId="0" fontId="11" fillId="0" borderId="2" xfId="1" applyBorder="1" applyAlignment="1" applyProtection="1">
      <alignment horizontal="center" vertical="center" wrapText="1"/>
    </xf>
    <xf numFmtId="0" fontId="11" fillId="0" borderId="7" xfId="1" applyBorder="1" applyAlignment="1" applyProtection="1">
      <alignment horizontal="center" vertical="center" wrapText="1"/>
    </xf>
    <xf numFmtId="0" fontId="0" fillId="0" borderId="0" xfId="0"/>
    <xf numFmtId="0" fontId="0" fillId="0" borderId="78" xfId="0" applyBorder="1" applyAlignment="1">
      <alignment horizontal="center" vertical="center"/>
    </xf>
    <xf numFmtId="0" fontId="0" fillId="0" borderId="79"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8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8" borderId="1" xfId="0" applyFont="1" applyFill="1" applyBorder="1" applyAlignment="1" applyProtection="1">
      <alignment horizontal="center"/>
    </xf>
    <xf numFmtId="165" fontId="12" fillId="8" borderId="1" xfId="0" applyNumberFormat="1" applyFont="1" applyFill="1" applyBorder="1" applyAlignment="1" applyProtection="1">
      <alignment horizontal="center"/>
    </xf>
    <xf numFmtId="0" fontId="12" fillId="0" borderId="0" xfId="0" applyFont="1" applyBorder="1" applyAlignment="1" applyProtection="1">
      <alignment horizontal="left"/>
    </xf>
    <xf numFmtId="165" fontId="2" fillId="8" borderId="2" xfId="0" applyNumberFormat="1" applyFont="1" applyFill="1" applyBorder="1" applyAlignment="1" applyProtection="1">
      <alignment horizontal="center"/>
    </xf>
    <xf numFmtId="0" fontId="12" fillId="0" borderId="0" xfId="0" applyFont="1" applyAlignment="1" applyProtection="1">
      <alignment horizontal="center"/>
    </xf>
    <xf numFmtId="165" fontId="12" fillId="8" borderId="52" xfId="0" applyNumberFormat="1" applyFont="1" applyFill="1" applyBorder="1" applyAlignment="1" applyProtection="1">
      <alignment horizontal="center"/>
    </xf>
    <xf numFmtId="0" fontId="11" fillId="0" borderId="0" xfId="1" applyAlignment="1" applyProtection="1">
      <alignment horizontal="center" vertical="center"/>
    </xf>
    <xf numFmtId="165" fontId="12" fillId="8" borderId="59" xfId="0" applyNumberFormat="1" applyFont="1" applyFill="1" applyBorder="1" applyAlignment="1" applyProtection="1">
      <alignment horizontal="center"/>
    </xf>
    <xf numFmtId="0" fontId="12" fillId="8" borderId="1" xfId="0" applyFont="1" applyFill="1" applyBorder="1" applyAlignment="1" applyProtection="1">
      <alignment horizontal="center"/>
    </xf>
    <xf numFmtId="0" fontId="2" fillId="8" borderId="0" xfId="0" applyFont="1" applyFill="1" applyBorder="1" applyAlignment="1" applyProtection="1">
      <alignment horizontal="center"/>
    </xf>
    <xf numFmtId="0" fontId="19" fillId="0" borderId="43" xfId="1" applyFont="1" applyBorder="1" applyAlignment="1" applyProtection="1"/>
    <xf numFmtId="0" fontId="19" fillId="8" borderId="1" xfId="1" applyFont="1" applyFill="1" applyBorder="1" applyAlignment="1" applyProtection="1">
      <alignment horizontal="center"/>
    </xf>
    <xf numFmtId="0" fontId="12" fillId="0" borderId="1" xfId="0" applyFont="1" applyBorder="1" applyAlignment="1" applyProtection="1">
      <alignment horizontal="center"/>
    </xf>
    <xf numFmtId="0" fontId="19" fillId="0" borderId="0" xfId="1" applyFont="1" applyBorder="1" applyAlignment="1" applyProtection="1"/>
    <xf numFmtId="0" fontId="0" fillId="8" borderId="0" xfId="0" applyFont="1" applyFill="1" applyBorder="1" applyAlignment="1" applyProtection="1">
      <alignment horizontal="center"/>
    </xf>
    <xf numFmtId="0" fontId="12" fillId="0" borderId="1" xfId="0" applyFont="1" applyBorder="1" applyAlignment="1" applyProtection="1">
      <alignment horizontal="center" wrapText="1"/>
    </xf>
    <xf numFmtId="0" fontId="12" fillId="0" borderId="68" xfId="0" applyFont="1" applyBorder="1" applyAlignment="1" applyProtection="1">
      <alignment horizontal="center" wrapText="1"/>
    </xf>
    <xf numFmtId="0" fontId="19" fillId="0" borderId="57" xfId="1" applyFont="1" applyBorder="1" applyProtection="1"/>
    <xf numFmtId="0" fontId="4" fillId="8" borderId="54" xfId="0" applyFont="1" applyFill="1" applyBorder="1" applyAlignment="1" applyProtection="1">
      <alignment horizontal="center"/>
    </xf>
    <xf numFmtId="0" fontId="12" fillId="0" borderId="0" xfId="0" applyFont="1" applyBorder="1" applyAlignment="1" applyProtection="1">
      <alignment horizontal="center"/>
    </xf>
    <xf numFmtId="0" fontId="2" fillId="0" borderId="0" xfId="0" applyFont="1" applyBorder="1" applyProtection="1"/>
    <xf numFmtId="0" fontId="2" fillId="0" borderId="44" xfId="0" applyFont="1" applyBorder="1" applyProtection="1"/>
    <xf numFmtId="0" fontId="11" fillId="8" borderId="43" xfId="1" applyFill="1" applyBorder="1" applyAlignment="1" applyProtection="1">
      <alignment horizontal="left"/>
    </xf>
    <xf numFmtId="0" fontId="11" fillId="8" borderId="0" xfId="1" applyFill="1" applyBorder="1" applyAlignment="1" applyProtection="1">
      <alignment horizontal="left"/>
    </xf>
    <xf numFmtId="0" fontId="12" fillId="0" borderId="2" xfId="0" applyFont="1" applyBorder="1" applyAlignment="1" applyProtection="1">
      <alignment horizontal="center"/>
    </xf>
    <xf numFmtId="16" fontId="11" fillId="0" borderId="0" xfId="1" applyNumberFormat="1" applyBorder="1" applyAlignment="1" applyProtection="1"/>
    <xf numFmtId="16" fontId="11" fillId="0" borderId="44" xfId="1" applyNumberFormat="1" applyBorder="1" applyAlignment="1" applyProtection="1"/>
    <xf numFmtId="0" fontId="11" fillId="8" borderId="43" xfId="1" applyFill="1" applyBorder="1" applyAlignment="1" applyProtection="1">
      <alignment horizontal="center"/>
    </xf>
    <xf numFmtId="0" fontId="11" fillId="8" borderId="0" xfId="1" applyFill="1" applyBorder="1" applyAlignment="1" applyProtection="1">
      <alignment horizontal="center"/>
    </xf>
    <xf numFmtId="0" fontId="4" fillId="0" borderId="2" xfId="0" applyFont="1" applyBorder="1" applyAlignment="1" applyProtection="1">
      <alignment horizontal="center"/>
    </xf>
    <xf numFmtId="16" fontId="2" fillId="0" borderId="0" xfId="0" applyNumberFormat="1" applyFont="1" applyBorder="1" applyAlignment="1" applyProtection="1">
      <alignment horizontal="left"/>
    </xf>
    <xf numFmtId="0" fontId="4" fillId="0" borderId="1" xfId="0" applyFont="1" applyBorder="1" applyProtection="1"/>
    <xf numFmtId="16" fontId="2" fillId="0" borderId="44" xfId="0" applyNumberFormat="1" applyFont="1" applyBorder="1" applyProtection="1"/>
    <xf numFmtId="0" fontId="12" fillId="0" borderId="0" xfId="0" applyFont="1" applyProtection="1"/>
    <xf numFmtId="0" fontId="2" fillId="0" borderId="0" xfId="0" applyFont="1" applyProtection="1"/>
    <xf numFmtId="164" fontId="2" fillId="0" borderId="0" xfId="0" applyNumberFormat="1" applyFont="1" applyAlignment="1" applyProtection="1">
      <alignment horizontal="left"/>
    </xf>
    <xf numFmtId="0" fontId="2" fillId="0" borderId="0" xfId="0" applyFont="1" applyAlignment="1" applyProtection="1">
      <alignment horizontal="center"/>
    </xf>
    <xf numFmtId="0" fontId="2" fillId="0" borderId="0" xfId="0" applyFont="1" applyAlignment="1" applyProtection="1"/>
    <xf numFmtId="0" fontId="4" fillId="0" borderId="1" xfId="0" applyFont="1" applyBorder="1" applyAlignment="1" applyProtection="1">
      <alignment horizontal="center"/>
    </xf>
    <xf numFmtId="0" fontId="0" fillId="0" borderId="0" xfId="0" applyFont="1" applyBorder="1" applyAlignment="1" applyProtection="1">
      <alignment horizontal="center"/>
    </xf>
    <xf numFmtId="0" fontId="2" fillId="0" borderId="0" xfId="0" applyFont="1" applyBorder="1" applyAlignment="1" applyProtection="1"/>
    <xf numFmtId="0" fontId="2" fillId="0" borderId="57" xfId="0" applyFont="1" applyBorder="1" applyProtection="1"/>
    <xf numFmtId="0" fontId="4" fillId="8" borderId="0" xfId="0" applyFont="1" applyFill="1" applyBorder="1" applyAlignment="1" applyProtection="1">
      <alignment horizontal="center"/>
    </xf>
    <xf numFmtId="165" fontId="2" fillId="8" borderId="3" xfId="0" applyNumberFormat="1" applyFont="1" applyFill="1" applyBorder="1" applyAlignment="1" applyProtection="1">
      <alignment horizontal="center"/>
    </xf>
    <xf numFmtId="1" fontId="30" fillId="0" borderId="3" xfId="0" applyNumberFormat="1" applyFont="1" applyBorder="1" applyAlignment="1" applyProtection="1">
      <alignment horizontal="center" vertical="center" wrapText="1"/>
    </xf>
    <xf numFmtId="165" fontId="30" fillId="8" borderId="3" xfId="0" applyNumberFormat="1" applyFont="1" applyFill="1" applyBorder="1" applyAlignment="1" applyProtection="1">
      <alignment horizontal="center" wrapText="1"/>
    </xf>
    <xf numFmtId="0" fontId="19" fillId="0" borderId="20" xfId="0" applyFont="1" applyBorder="1" applyAlignment="1">
      <alignment horizontal="center" vertical="center" wrapText="1"/>
    </xf>
  </cellXfs>
  <cellStyles count="4">
    <cellStyle name="Hyperlink" xfId="1" builtinId="8"/>
    <cellStyle name="Hyperlink 2" xfId="2" xr:uid="{00000000-0005-0000-0000-000001000000}"/>
    <cellStyle name="Hyperlink 2 3" xfId="3" xr:uid="{00000000-0005-0000-0000-000002000000}"/>
    <cellStyle name="Normal" xfId="0" builtinId="0"/>
  </cellStyles>
  <dxfs count="0"/>
  <tableStyles count="0" defaultTableStyle="TableStyleMedium2" defaultPivotStyle="PivotStyleLight16"/>
  <colors>
    <mruColors>
      <color rgb="FFFA4C50"/>
      <color rgb="FFFFFFC1"/>
      <color rgb="FFEB67C5"/>
      <color rgb="FFF3A7DD"/>
      <color rgb="FFE8EBFE"/>
      <color rgb="FFCABAFC"/>
      <color rgb="FFF6DEFE"/>
      <color rgb="FFFFFF00"/>
      <color rgb="FFE7FDFF"/>
      <color rgb="FFFAF2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umbus%20Alzheimer\PPS_MIN%203%200%2010-1-2011%20w%20Therapy%20Ro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S PATHWAY"/>
    </sheetNames>
    <sheetDataSet>
      <sheetData sheetId="0">
        <row r="96">
          <cell r="AG96">
            <v>1</v>
          </cell>
          <cell r="AH96" t="str">
            <v>G</v>
          </cell>
        </row>
        <row r="97">
          <cell r="AG97">
            <v>2</v>
          </cell>
          <cell r="AH97" t="str">
            <v>G</v>
          </cell>
        </row>
        <row r="98">
          <cell r="AG98">
            <v>3</v>
          </cell>
          <cell r="AH98" t="str">
            <v>G</v>
          </cell>
        </row>
        <row r="99">
          <cell r="AG99">
            <v>4</v>
          </cell>
          <cell r="AH99" t="str">
            <v>G</v>
          </cell>
        </row>
        <row r="100">
          <cell r="AG100">
            <v>5</v>
          </cell>
          <cell r="AH100" t="str">
            <v>G</v>
          </cell>
        </row>
        <row r="101">
          <cell r="AG101">
            <v>6</v>
          </cell>
          <cell r="AH101" t="str">
            <v>Y</v>
          </cell>
        </row>
        <row r="102">
          <cell r="AG102">
            <v>7</v>
          </cell>
          <cell r="AH102" t="str">
            <v>Y</v>
          </cell>
        </row>
        <row r="103">
          <cell r="AG103">
            <v>8</v>
          </cell>
          <cell r="AH103" t="str">
            <v>R</v>
          </cell>
        </row>
        <row r="104">
          <cell r="AG104">
            <v>11</v>
          </cell>
        </row>
        <row r="105">
          <cell r="AG105">
            <v>12</v>
          </cell>
        </row>
        <row r="106">
          <cell r="AG106">
            <v>13</v>
          </cell>
          <cell r="AH106" t="str">
            <v>G</v>
          </cell>
        </row>
        <row r="107">
          <cell r="AG107">
            <v>14</v>
          </cell>
          <cell r="AH107" t="str">
            <v>G</v>
          </cell>
        </row>
        <row r="108">
          <cell r="AG108">
            <v>15</v>
          </cell>
          <cell r="AH108" t="str">
            <v>Y</v>
          </cell>
        </row>
        <row r="109">
          <cell r="AG109">
            <v>16</v>
          </cell>
          <cell r="AH109" t="str">
            <v>Y</v>
          </cell>
        </row>
        <row r="110">
          <cell r="AG110">
            <v>17</v>
          </cell>
          <cell r="AH110" t="str">
            <v>Y</v>
          </cell>
        </row>
        <row r="111">
          <cell r="AG111">
            <v>18</v>
          </cell>
          <cell r="AH111" t="str">
            <v>R</v>
          </cell>
        </row>
        <row r="112">
          <cell r="AG112">
            <v>19</v>
          </cell>
        </row>
        <row r="113">
          <cell r="AG113">
            <v>21</v>
          </cell>
        </row>
        <row r="114">
          <cell r="AG114">
            <v>22</v>
          </cell>
        </row>
        <row r="115">
          <cell r="AG115">
            <v>23</v>
          </cell>
        </row>
        <row r="116">
          <cell r="AG116">
            <v>24</v>
          </cell>
        </row>
        <row r="117">
          <cell r="AG117">
            <v>25</v>
          </cell>
        </row>
        <row r="118">
          <cell r="AG118">
            <v>26</v>
          </cell>
        </row>
        <row r="119">
          <cell r="AG119">
            <v>27</v>
          </cell>
          <cell r="AH119" t="str">
            <v>G</v>
          </cell>
        </row>
        <row r="120">
          <cell r="AG120">
            <v>28</v>
          </cell>
          <cell r="AH120" t="str">
            <v>G</v>
          </cell>
        </row>
        <row r="121">
          <cell r="AG121">
            <v>29</v>
          </cell>
          <cell r="AH121" t="str">
            <v>G</v>
          </cell>
        </row>
        <row r="122">
          <cell r="AG122">
            <v>30</v>
          </cell>
          <cell r="AH122" t="str">
            <v>Y</v>
          </cell>
        </row>
        <row r="123">
          <cell r="AG123">
            <v>31</v>
          </cell>
          <cell r="AH123" t="str">
            <v>Y</v>
          </cell>
        </row>
        <row r="124">
          <cell r="AG124">
            <v>32</v>
          </cell>
          <cell r="AH124" t="str">
            <v>Y</v>
          </cell>
        </row>
        <row r="125">
          <cell r="AG125">
            <v>33</v>
          </cell>
          <cell r="AH125" t="str">
            <v>R</v>
          </cell>
        </row>
        <row r="126">
          <cell r="AG126">
            <v>34</v>
          </cell>
        </row>
        <row r="127">
          <cell r="AG127">
            <v>50</v>
          </cell>
        </row>
        <row r="128">
          <cell r="AG128">
            <v>51</v>
          </cell>
        </row>
        <row r="129">
          <cell r="AG129">
            <v>52</v>
          </cell>
        </row>
        <row r="130">
          <cell r="AG130">
            <v>53</v>
          </cell>
        </row>
        <row r="131">
          <cell r="AG131">
            <v>54</v>
          </cell>
        </row>
        <row r="132">
          <cell r="AG132">
            <v>55</v>
          </cell>
        </row>
        <row r="133">
          <cell r="AG133">
            <v>56</v>
          </cell>
        </row>
        <row r="134">
          <cell r="AG134">
            <v>57</v>
          </cell>
          <cell r="AH134" t="str">
            <v>G</v>
          </cell>
        </row>
        <row r="135">
          <cell r="AG135">
            <v>58</v>
          </cell>
          <cell r="AH135" t="str">
            <v>G</v>
          </cell>
        </row>
        <row r="136">
          <cell r="AG136">
            <v>59</v>
          </cell>
          <cell r="AH136" t="str">
            <v>G</v>
          </cell>
        </row>
        <row r="137">
          <cell r="AG137">
            <v>60</v>
          </cell>
          <cell r="AH137" t="str">
            <v>Y</v>
          </cell>
        </row>
        <row r="138">
          <cell r="AG138">
            <v>61</v>
          </cell>
          <cell r="AH138" t="str">
            <v>Y</v>
          </cell>
        </row>
        <row r="139">
          <cell r="AG139">
            <v>62</v>
          </cell>
          <cell r="AH139" t="str">
            <v>Y</v>
          </cell>
        </row>
        <row r="140">
          <cell r="AG140">
            <v>63</v>
          </cell>
          <cell r="AH140" t="str">
            <v>R</v>
          </cell>
        </row>
        <row r="141">
          <cell r="AG141">
            <v>64</v>
          </cell>
        </row>
        <row r="142">
          <cell r="AG142">
            <v>80</v>
          </cell>
        </row>
        <row r="143">
          <cell r="AG143">
            <v>81</v>
          </cell>
        </row>
        <row r="144">
          <cell r="AG144">
            <v>82</v>
          </cell>
        </row>
        <row r="145">
          <cell r="AG145">
            <v>83</v>
          </cell>
        </row>
        <row r="146">
          <cell r="AG146">
            <v>84</v>
          </cell>
        </row>
        <row r="147">
          <cell r="AG147">
            <v>85</v>
          </cell>
        </row>
        <row r="148">
          <cell r="AG148">
            <v>86</v>
          </cell>
        </row>
        <row r="149">
          <cell r="AG149">
            <v>87</v>
          </cell>
          <cell r="AH149" t="str">
            <v>G</v>
          </cell>
        </row>
        <row r="150">
          <cell r="AG150">
            <v>88</v>
          </cell>
          <cell r="AH150" t="str">
            <v>G</v>
          </cell>
        </row>
        <row r="151">
          <cell r="AG151">
            <v>89</v>
          </cell>
          <cell r="AH151" t="str">
            <v>G</v>
          </cell>
        </row>
        <row r="152">
          <cell r="AG152">
            <v>90</v>
          </cell>
          <cell r="AH152" t="str">
            <v>Y</v>
          </cell>
        </row>
        <row r="153">
          <cell r="AG153">
            <v>91</v>
          </cell>
          <cell r="AH153" t="str">
            <v>Y</v>
          </cell>
        </row>
        <row r="154">
          <cell r="AG154">
            <v>92</v>
          </cell>
          <cell r="AH154" t="str">
            <v>Y</v>
          </cell>
        </row>
        <row r="155">
          <cell r="AG155">
            <v>93</v>
          </cell>
          <cell r="AH155" t="str">
            <v>R</v>
          </cell>
        </row>
        <row r="156">
          <cell r="AG156">
            <v>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mdsworks.com/" TargetMode="External"/><Relationship Id="rId1" Type="http://schemas.openxmlformats.org/officeDocument/2006/relationships/hyperlink" Target="http://mdswork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
    <tabColor rgb="FFFFFFC1"/>
    <pageSetUpPr fitToPage="1"/>
  </sheetPr>
  <dimension ref="A1:AQ165"/>
  <sheetViews>
    <sheetView showGridLines="0" showRowColHeaders="0" tabSelected="1" zoomScaleNormal="100" workbookViewId="0">
      <selection activeCell="K8" sqref="K8:Q8"/>
    </sheetView>
  </sheetViews>
  <sheetFormatPr defaultRowHeight="14.4" x14ac:dyDescent="0.3"/>
  <cols>
    <col min="1" max="1" width="4.33203125" style="2" customWidth="1"/>
    <col min="2" max="2" width="7" style="2" customWidth="1"/>
    <col min="3" max="4" width="4.6640625" style="2" customWidth="1"/>
    <col min="5" max="5" width="5.6640625" style="2" customWidth="1"/>
    <col min="6" max="6" width="6" style="2" customWidth="1"/>
    <col min="7" max="7" width="5.33203125" style="2" customWidth="1"/>
    <col min="8" max="9" width="4.6640625" style="2" customWidth="1"/>
    <col min="10" max="10" width="5.109375" style="2" customWidth="1"/>
    <col min="11" max="11" width="4.6640625" style="2" customWidth="1"/>
    <col min="12" max="12" width="5" style="2" customWidth="1"/>
    <col min="13" max="16" width="4.6640625" style="2" customWidth="1"/>
    <col min="17" max="17" width="6.33203125" style="2" customWidth="1"/>
    <col min="18" max="19" width="4.6640625" style="2" customWidth="1"/>
    <col min="20" max="20" width="4.33203125" style="2" customWidth="1"/>
    <col min="21" max="26" width="4.6640625" style="2" customWidth="1"/>
    <col min="27" max="27" width="4.44140625" style="2" customWidth="1"/>
    <col min="28" max="28" width="4.6640625" style="2" customWidth="1"/>
    <col min="30" max="30" width="59.109375" customWidth="1"/>
  </cols>
  <sheetData>
    <row r="1" spans="1:43" ht="15.6" customHeight="1" thickBot="1" x14ac:dyDescent="0.35">
      <c r="A1" s="242" t="s">
        <v>3540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4"/>
      <c r="AC1" s="100"/>
    </row>
    <row r="2" spans="1:43" ht="36" customHeight="1" thickTop="1" thickBot="1" x14ac:dyDescent="0.35">
      <c r="A2" s="286" t="s">
        <v>3528</v>
      </c>
      <c r="B2" s="287"/>
      <c r="C2" s="287"/>
      <c r="D2" s="288"/>
      <c r="E2" s="268" t="s">
        <v>332</v>
      </c>
      <c r="F2" s="269"/>
      <c r="G2" s="269"/>
      <c r="H2" s="269"/>
      <c r="I2" s="269"/>
      <c r="J2" s="269"/>
      <c r="K2" s="269"/>
      <c r="L2" s="270"/>
      <c r="M2" s="274"/>
      <c r="N2" s="275"/>
      <c r="O2" s="275"/>
      <c r="P2" s="275"/>
      <c r="Q2" s="275"/>
      <c r="R2" s="275"/>
      <c r="S2" s="275"/>
      <c r="T2" s="276"/>
      <c r="U2" s="277" t="e">
        <f>VLOOKUP(M2,'Codes for Conversion of GG'!AM2:AN32,2,0)</f>
        <v>#N/A</v>
      </c>
      <c r="V2" s="278"/>
      <c r="W2" s="278"/>
      <c r="X2" s="278"/>
      <c r="Y2" s="278"/>
      <c r="Z2" s="278"/>
      <c r="AA2" s="278"/>
      <c r="AB2" s="279"/>
      <c r="AC2" s="100"/>
    </row>
    <row r="3" spans="1:43" ht="19.2" customHeight="1" thickTop="1" thickBot="1" x14ac:dyDescent="0.35">
      <c r="A3" s="291" t="s">
        <v>302</v>
      </c>
      <c r="B3" s="292"/>
      <c r="C3" s="251"/>
      <c r="D3" s="252"/>
      <c r="E3" s="262" t="e">
        <f>VLOOKUP(C3,#REF!,2,TRUE)</f>
        <v>#REF!</v>
      </c>
      <c r="F3" s="263"/>
      <c r="G3" s="263"/>
      <c r="H3" s="263"/>
      <c r="I3" s="263"/>
      <c r="J3" s="263"/>
      <c r="K3" s="263"/>
      <c r="L3" s="264"/>
      <c r="M3" s="262" t="e">
        <f>VLOOKUP(C3,#REF!,3,TRUE)</f>
        <v>#REF!</v>
      </c>
      <c r="N3" s="263"/>
      <c r="O3" s="263"/>
      <c r="P3" s="263"/>
      <c r="Q3" s="263"/>
      <c r="R3" s="263"/>
      <c r="S3" s="263"/>
      <c r="T3" s="264"/>
      <c r="U3" s="262" t="e">
        <f>VLOOKUP(C3,#REF!,4,TRUE)</f>
        <v>#REF!</v>
      </c>
      <c r="V3" s="263"/>
      <c r="W3" s="263"/>
      <c r="X3" s="263"/>
      <c r="Y3" s="263"/>
      <c r="Z3" s="263"/>
      <c r="AA3" s="263"/>
      <c r="AB3" s="264"/>
      <c r="AC3" s="100"/>
    </row>
    <row r="4" spans="1:43" ht="18.600000000000001" customHeight="1" thickTop="1" thickBot="1" x14ac:dyDescent="0.35">
      <c r="A4" s="293"/>
      <c r="B4" s="294"/>
      <c r="C4" s="253"/>
      <c r="D4" s="254"/>
      <c r="E4" s="271" t="e">
        <f>VLOOKUP(C4,#REF!,3,FALSE)</f>
        <v>#REF!</v>
      </c>
      <c r="F4" s="272"/>
      <c r="G4" s="272"/>
      <c r="H4" s="272"/>
      <c r="I4" s="272"/>
      <c r="J4" s="272"/>
      <c r="K4" s="272"/>
      <c r="L4" s="273"/>
      <c r="M4" s="303" t="e">
        <f>VLOOKUP(M3,'Codes for Conversion of GG'!F30:G39,2,TRUE)</f>
        <v>#REF!</v>
      </c>
      <c r="N4" s="304"/>
      <c r="O4" s="304"/>
      <c r="P4" s="304"/>
      <c r="Q4" s="304"/>
      <c r="R4" s="304"/>
      <c r="S4" s="304"/>
      <c r="T4" s="305"/>
      <c r="U4" s="265"/>
      <c r="V4" s="266"/>
      <c r="W4" s="266"/>
      <c r="X4" s="266"/>
      <c r="Y4" s="266"/>
      <c r="Z4" s="266"/>
      <c r="AA4" s="266"/>
      <c r="AB4" s="267"/>
      <c r="AC4" s="100"/>
      <c r="AJ4" t="s">
        <v>11</v>
      </c>
      <c r="AL4" t="s">
        <v>15</v>
      </c>
    </row>
    <row r="5" spans="1:43" ht="13.95" customHeight="1" thickTop="1" thickBot="1" x14ac:dyDescent="0.35">
      <c r="A5" s="289" t="s">
        <v>292</v>
      </c>
      <c r="B5" s="290"/>
      <c r="C5" s="280" t="e">
        <f>#REF!</f>
        <v>#REF!</v>
      </c>
      <c r="D5" s="281"/>
      <c r="E5" s="160"/>
      <c r="F5" s="161"/>
      <c r="G5" s="282" t="s">
        <v>294</v>
      </c>
      <c r="H5" s="36"/>
      <c r="I5" s="36"/>
      <c r="J5" s="285" t="s">
        <v>301</v>
      </c>
      <c r="K5" s="285"/>
      <c r="L5" s="285"/>
      <c r="M5" s="285"/>
      <c r="N5" s="285"/>
      <c r="O5" s="285"/>
      <c r="P5" s="285"/>
      <c r="Q5" s="285"/>
      <c r="R5" s="19"/>
      <c r="S5" s="19"/>
      <c r="T5" s="162"/>
      <c r="U5" s="35"/>
      <c r="V5" s="162"/>
      <c r="W5" s="162"/>
      <c r="X5" s="162"/>
      <c r="Y5" s="162"/>
      <c r="Z5" s="162"/>
      <c r="AA5" s="162"/>
      <c r="AB5" s="162"/>
    </row>
    <row r="6" spans="1:43" ht="21" thickTop="1" x14ac:dyDescent="0.3">
      <c r="A6" s="42"/>
      <c r="B6" s="260" t="s">
        <v>3538</v>
      </c>
      <c r="C6" s="261"/>
      <c r="D6" s="181" t="s">
        <v>3508</v>
      </c>
      <c r="E6" s="85" t="s">
        <v>46</v>
      </c>
      <c r="F6" s="86" t="s">
        <v>256</v>
      </c>
      <c r="G6" s="282"/>
      <c r="H6" s="35"/>
      <c r="J6" s="283" t="s">
        <v>220</v>
      </c>
      <c r="K6" s="284"/>
      <c r="L6" s="182">
        <f>'GG Worksheet '!M19</f>
        <v>13</v>
      </c>
      <c r="M6" s="48"/>
      <c r="N6" s="81"/>
      <c r="O6" s="82"/>
      <c r="P6" s="83"/>
      <c r="Q6" s="84"/>
      <c r="R6" s="35"/>
      <c r="S6" s="257" t="s">
        <v>219</v>
      </c>
      <c r="T6" s="257"/>
      <c r="U6" s="365"/>
      <c r="V6" s="365"/>
      <c r="W6" s="365"/>
      <c r="X6" s="365"/>
      <c r="Y6" s="365"/>
      <c r="Z6" s="365"/>
      <c r="AA6" s="365"/>
      <c r="AB6" s="365"/>
      <c r="AI6" t="s">
        <v>35</v>
      </c>
      <c r="AJ6">
        <v>4.1900000000000004</v>
      </c>
      <c r="AL6">
        <v>12</v>
      </c>
      <c r="AM6">
        <v>760.44</v>
      </c>
      <c r="AO6" s="45" t="s">
        <v>207</v>
      </c>
      <c r="AP6" s="11">
        <v>3.25</v>
      </c>
      <c r="AQ6" s="45" t="s">
        <v>207</v>
      </c>
    </row>
    <row r="7" spans="1:43" ht="15" customHeight="1" x14ac:dyDescent="0.3">
      <c r="A7" s="43"/>
      <c r="B7" s="245" t="s">
        <v>13</v>
      </c>
      <c r="C7" s="245"/>
      <c r="D7" s="60" t="str">
        <f>VLOOKUP(K8,'Codes for Conversion of GG'!O2:P22,2,FALSE)</f>
        <v>TN</v>
      </c>
      <c r="E7" s="10">
        <f>+VLOOKUP(D7,'Codes for Conversion of GG'!AO2:AP17,2,FALSE)</f>
        <v>1.48</v>
      </c>
      <c r="F7" s="145">
        <f>PRODUCT(60.75*E7)</f>
        <v>89.91</v>
      </c>
      <c r="G7" s="149" t="e">
        <f>#REF!</f>
        <v>#REF!</v>
      </c>
      <c r="H7" s="80"/>
      <c r="J7" s="258" t="s">
        <v>221</v>
      </c>
      <c r="K7" s="259"/>
      <c r="L7" s="183">
        <f>'GG Worksheet '!N19</f>
        <v>7</v>
      </c>
      <c r="M7" s="39"/>
      <c r="N7" s="39"/>
      <c r="O7" s="49"/>
      <c r="P7" s="35"/>
      <c r="Q7" s="35"/>
      <c r="R7" s="62"/>
      <c r="S7" s="101" t="s">
        <v>250</v>
      </c>
      <c r="U7" s="366"/>
      <c r="V7" s="366"/>
      <c r="W7" s="366"/>
      <c r="X7" s="367" t="s">
        <v>303</v>
      </c>
      <c r="Y7" s="367"/>
      <c r="Z7" s="368"/>
      <c r="AA7" s="368"/>
      <c r="AB7" s="368"/>
      <c r="AO7" s="45" t="s">
        <v>209</v>
      </c>
      <c r="AP7" s="11">
        <v>2.5299999999999998</v>
      </c>
      <c r="AQ7" s="45" t="s">
        <v>209</v>
      </c>
    </row>
    <row r="8" spans="1:43" ht="15" customHeight="1" x14ac:dyDescent="0.3">
      <c r="A8" s="88"/>
      <c r="B8" s="245" t="s">
        <v>12</v>
      </c>
      <c r="C8" s="245"/>
      <c r="D8" s="60" t="str">
        <f>D7</f>
        <v>TN</v>
      </c>
      <c r="E8" s="10">
        <f>+VLOOKUP(D8,'Codes for Conversion of GG'!AQ2:AR17,2,FALSE)</f>
        <v>1.49</v>
      </c>
      <c r="F8" s="145">
        <f>PRODUCT(56.55*E8)</f>
        <v>84.259499999999989</v>
      </c>
      <c r="G8" s="149" t="e">
        <f>#REF!</f>
        <v>#REF!</v>
      </c>
      <c r="H8" s="80"/>
      <c r="J8" s="164" t="s">
        <v>200</v>
      </c>
      <c r="K8" s="255" t="s">
        <v>3526</v>
      </c>
      <c r="L8" s="255"/>
      <c r="M8" s="255"/>
      <c r="N8" s="255"/>
      <c r="O8" s="255"/>
      <c r="P8" s="255"/>
      <c r="Q8" s="256"/>
      <c r="R8" s="41"/>
      <c r="S8" s="41" t="s">
        <v>3500</v>
      </c>
      <c r="T8" s="23"/>
      <c r="U8" s="296">
        <f>U7+13</f>
        <v>13</v>
      </c>
      <c r="V8" s="296"/>
      <c r="W8" s="296"/>
      <c r="X8" s="369" t="s">
        <v>3501</v>
      </c>
      <c r="Y8" s="369"/>
      <c r="Z8" s="295">
        <f>U7+20</f>
        <v>20</v>
      </c>
      <c r="AA8" s="295"/>
      <c r="AB8" s="295"/>
      <c r="AI8" t="s">
        <v>36</v>
      </c>
      <c r="AJ8">
        <v>3.51</v>
      </c>
      <c r="AL8">
        <v>11</v>
      </c>
      <c r="AM8">
        <v>592.4</v>
      </c>
      <c r="AO8" s="45" t="s">
        <v>211</v>
      </c>
      <c r="AP8" s="11">
        <v>1.85</v>
      </c>
      <c r="AQ8" s="45" t="s">
        <v>211</v>
      </c>
    </row>
    <row r="9" spans="1:43" ht="15" customHeight="1" x14ac:dyDescent="0.3">
      <c r="A9" s="43"/>
      <c r="B9" s="245" t="s">
        <v>11</v>
      </c>
      <c r="C9" s="245"/>
      <c r="D9" s="60" t="e">
        <f>L18</f>
        <v>#REF!</v>
      </c>
      <c r="E9" s="10" t="e">
        <f>+VLOOKUP(D9,#REF!,2)</f>
        <v>#REF!</v>
      </c>
      <c r="F9" s="146" t="e">
        <f>PRODUCT(22.68*E9)</f>
        <v>#REF!</v>
      </c>
      <c r="G9" s="150" t="e">
        <f>#REF!</f>
        <v>#REF!</v>
      </c>
      <c r="H9" s="77"/>
      <c r="I9" s="1"/>
      <c r="J9" s="375" t="s">
        <v>295</v>
      </c>
      <c r="K9" s="376">
        <v>15</v>
      </c>
      <c r="L9" s="377" t="b">
        <f>IF(--K9&lt;=12,)</f>
        <v>0</v>
      </c>
      <c r="M9" s="377"/>
      <c r="N9" s="378" t="s">
        <v>296</v>
      </c>
      <c r="O9" s="379" t="s">
        <v>252</v>
      </c>
      <c r="P9" s="380" t="e">
        <f>IF(--O9&gt;=10,)</f>
        <v>#VALUE!</v>
      </c>
      <c r="Q9" s="381" t="e">
        <f t="shared" ref="Q9" si="0">IF(P9&lt;=10,"Depressed","Not Depressed")</f>
        <v>#VALUE!</v>
      </c>
      <c r="R9" s="44"/>
      <c r="S9" s="297" t="s">
        <v>304</v>
      </c>
      <c r="T9" s="297"/>
      <c r="U9" s="370" t="e">
        <f>#REF!</f>
        <v>#REF!</v>
      </c>
      <c r="V9" s="370"/>
      <c r="W9" s="370"/>
      <c r="X9" s="371" t="s">
        <v>299</v>
      </c>
      <c r="Y9" s="371"/>
      <c r="Z9" s="371"/>
      <c r="AA9" s="371"/>
      <c r="AB9" s="371"/>
      <c r="AI9" t="s">
        <v>37</v>
      </c>
      <c r="AJ9">
        <v>2.98</v>
      </c>
      <c r="AL9">
        <v>10</v>
      </c>
      <c r="AM9">
        <v>592.4</v>
      </c>
      <c r="AO9" s="45" t="s">
        <v>213</v>
      </c>
      <c r="AP9" s="11">
        <v>1.34</v>
      </c>
      <c r="AQ9" s="45" t="s">
        <v>213</v>
      </c>
    </row>
    <row r="10" spans="1:43" ht="15" customHeight="1" x14ac:dyDescent="0.3">
      <c r="A10" s="89" t="e">
        <f>L11</f>
        <v>#REF!</v>
      </c>
      <c r="B10" s="246" t="s">
        <v>14</v>
      </c>
      <c r="C10" s="246"/>
      <c r="D10" s="87" t="e">
        <f>+VLOOKUP(A10,'Codes for Conversion of GG'!DC2:DD26,2,FALSE)</f>
        <v>#REF!</v>
      </c>
      <c r="E10" s="104" t="e">
        <f>+VLOOKUP(D10,#REF!,2,FALSE)</f>
        <v>#REF!</v>
      </c>
      <c r="F10" s="147" t="e">
        <f>PRODUCT(105.92*E10)</f>
        <v>#REF!</v>
      </c>
      <c r="G10" s="171" t="e">
        <f>#REF!</f>
        <v>#REF!</v>
      </c>
      <c r="H10" s="78"/>
      <c r="I10" s="211"/>
      <c r="J10" s="382" t="s">
        <v>297</v>
      </c>
      <c r="K10" s="383" t="s">
        <v>252</v>
      </c>
      <c r="L10" s="384" t="e">
        <f>IF(--K10&gt;=1,)</f>
        <v>#VALUE!</v>
      </c>
      <c r="M10" s="384"/>
      <c r="N10" s="384"/>
      <c r="O10" s="384"/>
      <c r="P10" s="385"/>
      <c r="Q10" s="386"/>
      <c r="R10" s="35"/>
      <c r="S10" s="249" t="s">
        <v>258</v>
      </c>
      <c r="T10" s="249"/>
      <c r="U10" s="372" t="e">
        <f>#REF!</f>
        <v>#REF!</v>
      </c>
      <c r="V10" s="372"/>
      <c r="W10" s="372"/>
      <c r="X10" s="371"/>
      <c r="Y10" s="371"/>
      <c r="Z10" s="371"/>
      <c r="AA10" s="371"/>
      <c r="AB10" s="371"/>
      <c r="AI10" t="s">
        <v>38</v>
      </c>
      <c r="AJ10">
        <v>2.97</v>
      </c>
      <c r="AL10">
        <v>9</v>
      </c>
      <c r="AM10">
        <v>592.4</v>
      </c>
      <c r="AO10" s="45" t="s">
        <v>215</v>
      </c>
      <c r="AP10" s="11">
        <v>0.96</v>
      </c>
      <c r="AQ10" s="45" t="s">
        <v>215</v>
      </c>
    </row>
    <row r="11" spans="1:43" ht="15" customHeight="1" thickBot="1" x14ac:dyDescent="0.35">
      <c r="A11" s="106"/>
      <c r="B11" s="245" t="s">
        <v>15</v>
      </c>
      <c r="C11" s="245"/>
      <c r="D11" s="60" t="e">
        <f>P12</f>
        <v>#REF!</v>
      </c>
      <c r="E11" s="105" t="e">
        <f>+VLOOKUP(D11,AO6:AQ11,2,FALSE)</f>
        <v>#REF!</v>
      </c>
      <c r="F11" s="147" t="e">
        <f>PRODUCT(E11*79.81)</f>
        <v>#REF!</v>
      </c>
      <c r="G11" s="170" t="e">
        <f>#REF!</f>
        <v>#REF!</v>
      </c>
      <c r="H11" s="79"/>
      <c r="I11" s="111"/>
      <c r="J11" s="387" t="s">
        <v>298</v>
      </c>
      <c r="K11" s="388"/>
      <c r="L11" s="389" t="e">
        <f>#REF!</f>
        <v>#REF!</v>
      </c>
      <c r="M11" s="389"/>
      <c r="N11" s="390"/>
      <c r="O11" s="390"/>
      <c r="P11" s="390"/>
      <c r="Q11" s="391"/>
      <c r="R11" s="38"/>
      <c r="S11" s="40" t="s">
        <v>251</v>
      </c>
      <c r="T11" s="23"/>
      <c r="U11" s="373"/>
      <c r="V11" s="373"/>
      <c r="W11" s="373"/>
      <c r="X11" s="373"/>
      <c r="Y11" s="373"/>
      <c r="Z11" s="373"/>
      <c r="AA11" s="373"/>
      <c r="AB11" s="373"/>
      <c r="AI11" t="s">
        <v>39</v>
      </c>
      <c r="AJ11">
        <v>2.85</v>
      </c>
      <c r="AL11">
        <v>8</v>
      </c>
      <c r="AM11">
        <v>433.18</v>
      </c>
      <c r="AO11" s="46" t="s">
        <v>216</v>
      </c>
      <c r="AP11" s="47">
        <v>0.72</v>
      </c>
      <c r="AQ11" s="46" t="s">
        <v>216</v>
      </c>
    </row>
    <row r="12" spans="1:43" ht="15" customHeight="1" thickBot="1" x14ac:dyDescent="0.35">
      <c r="A12" s="107"/>
      <c r="B12" s="247" t="s">
        <v>72</v>
      </c>
      <c r="C12" s="248"/>
      <c r="D12" s="248"/>
      <c r="E12" s="248"/>
      <c r="F12" s="173">
        <v>94.84</v>
      </c>
      <c r="G12" s="172" t="e">
        <f>#REF!</f>
        <v>#REF!</v>
      </c>
      <c r="H12" s="168"/>
      <c r="I12" s="37"/>
      <c r="J12" s="392" t="s">
        <v>229</v>
      </c>
      <c r="K12" s="393"/>
      <c r="L12" s="394" t="e">
        <f>#REF!</f>
        <v>#REF!</v>
      </c>
      <c r="M12" s="395"/>
      <c r="N12" s="384" t="s">
        <v>228</v>
      </c>
      <c r="O12" s="384"/>
      <c r="P12" s="396" t="e">
        <f>VLOOKUP(L12,'Codes for Conversion of GG'!CV4:CW32,2,)</f>
        <v>#REF!</v>
      </c>
      <c r="Q12" s="397"/>
      <c r="R12" s="35"/>
      <c r="S12" s="40" t="s">
        <v>336</v>
      </c>
      <c r="T12" s="23"/>
      <c r="U12" s="374"/>
      <c r="V12" s="374"/>
      <c r="W12" s="374"/>
      <c r="X12" s="374"/>
      <c r="Y12" s="374"/>
      <c r="Z12" s="374"/>
      <c r="AA12" s="374"/>
      <c r="AB12" s="374"/>
      <c r="AL12">
        <v>7</v>
      </c>
      <c r="AM12">
        <v>433.18</v>
      </c>
    </row>
    <row r="13" spans="1:43" ht="15" hidden="1" thickTop="1" x14ac:dyDescent="0.3">
      <c r="B13" s="299"/>
      <c r="C13" s="299"/>
      <c r="D13" s="299"/>
      <c r="G13" s="20"/>
      <c r="H13" s="21"/>
      <c r="I13" s="23"/>
      <c r="J13" s="398"/>
      <c r="K13" s="399"/>
      <c r="L13" s="399"/>
      <c r="M13" s="400"/>
      <c r="N13" s="399"/>
      <c r="O13" s="399"/>
      <c r="P13" s="385"/>
      <c r="Q13" s="399"/>
      <c r="S13" s="299"/>
      <c r="T13" s="299"/>
      <c r="U13" s="299"/>
      <c r="V13" s="299"/>
      <c r="W13" s="299"/>
      <c r="X13" s="299"/>
      <c r="Y13" s="299"/>
      <c r="Z13" s="299"/>
      <c r="AA13" s="299"/>
      <c r="AB13" s="36"/>
      <c r="AI13" t="s">
        <v>40</v>
      </c>
      <c r="AJ13">
        <v>2.66</v>
      </c>
      <c r="AL13">
        <v>6</v>
      </c>
      <c r="AM13">
        <v>433.18</v>
      </c>
    </row>
    <row r="14" spans="1:43" hidden="1" x14ac:dyDescent="0.3">
      <c r="G14" s="20"/>
      <c r="H14" s="25"/>
      <c r="I14" s="23"/>
      <c r="J14" s="398"/>
      <c r="K14" s="399"/>
      <c r="L14" s="399"/>
      <c r="M14" s="400"/>
      <c r="N14" s="399"/>
      <c r="O14" s="399"/>
      <c r="P14" s="399"/>
      <c r="Q14" s="399"/>
      <c r="AL14">
        <v>5</v>
      </c>
      <c r="AM14">
        <v>313.76</v>
      </c>
    </row>
    <row r="15" spans="1:43" hidden="1" x14ac:dyDescent="0.3">
      <c r="G15" s="20"/>
      <c r="H15" s="22"/>
      <c r="I15" s="23"/>
      <c r="J15" s="398"/>
      <c r="K15" s="399"/>
      <c r="L15" s="399"/>
      <c r="M15" s="401"/>
      <c r="N15" s="401"/>
      <c r="O15" s="401"/>
      <c r="P15" s="399"/>
      <c r="Q15" s="399"/>
      <c r="AI15" t="s">
        <v>35</v>
      </c>
      <c r="AJ15">
        <v>2.6</v>
      </c>
      <c r="AL15">
        <v>4</v>
      </c>
      <c r="AM15">
        <v>313.76</v>
      </c>
    </row>
    <row r="16" spans="1:43" hidden="1" x14ac:dyDescent="0.3">
      <c r="G16" s="20"/>
      <c r="H16" s="22"/>
      <c r="I16" s="40"/>
      <c r="J16" s="398"/>
      <c r="K16" s="399"/>
      <c r="L16" s="399"/>
      <c r="M16" s="402"/>
      <c r="N16" s="402"/>
      <c r="O16" s="402"/>
      <c r="P16" s="399"/>
      <c r="Q16" s="399"/>
      <c r="T16" s="317"/>
      <c r="U16" s="317"/>
      <c r="V16" s="317"/>
      <c r="AI16" t="s">
        <v>41</v>
      </c>
      <c r="AJ16">
        <v>2.33</v>
      </c>
      <c r="AL16">
        <v>3</v>
      </c>
      <c r="AM16">
        <v>313.76</v>
      </c>
    </row>
    <row r="17" spans="1:39" hidden="1" x14ac:dyDescent="0.3">
      <c r="E17" s="319"/>
      <c r="F17" s="319"/>
      <c r="G17" s="320"/>
      <c r="H17" s="320"/>
      <c r="I17" s="24"/>
      <c r="J17" s="398"/>
      <c r="K17" s="399"/>
      <c r="L17" s="399"/>
      <c r="M17" s="399"/>
      <c r="N17" s="399"/>
      <c r="O17" s="399"/>
      <c r="P17" s="399"/>
      <c r="Q17" s="399"/>
      <c r="T17" s="250"/>
      <c r="U17" s="250"/>
      <c r="V17" s="250"/>
      <c r="X17" s="40"/>
      <c r="Z17" s="40"/>
      <c r="AI17" t="s">
        <v>42</v>
      </c>
      <c r="AJ17">
        <v>2.04</v>
      </c>
      <c r="AL17">
        <v>2</v>
      </c>
      <c r="AM17">
        <v>224.78</v>
      </c>
    </row>
    <row r="18" spans="1:39" ht="15" customHeight="1" thickTop="1" thickBot="1" x14ac:dyDescent="0.35">
      <c r="A18" s="300" t="s">
        <v>201</v>
      </c>
      <c r="B18" s="300"/>
      <c r="C18" s="301"/>
      <c r="D18" s="302"/>
      <c r="E18" s="302"/>
      <c r="F18" s="148" t="e">
        <f>SUM(F7:F12)</f>
        <v>#REF!</v>
      </c>
      <c r="G18" s="169" t="e">
        <f>#REF!</f>
        <v>#REF!</v>
      </c>
      <c r="H18" s="22"/>
      <c r="I18" s="109"/>
      <c r="J18" s="393" t="s">
        <v>308</v>
      </c>
      <c r="K18" s="393"/>
      <c r="L18" s="403" t="e">
        <f>#REF!</f>
        <v>#REF!</v>
      </c>
      <c r="M18" s="403"/>
      <c r="N18" s="404"/>
      <c r="O18" s="385"/>
      <c r="P18" s="385"/>
      <c r="Q18" s="385"/>
      <c r="R18" s="308"/>
      <c r="S18" s="309"/>
      <c r="T18" s="309"/>
      <c r="U18" s="309"/>
      <c r="V18" s="309"/>
      <c r="W18" s="309"/>
      <c r="X18" s="309"/>
      <c r="Y18" s="309"/>
      <c r="Z18" s="309"/>
      <c r="AA18" s="309"/>
      <c r="AB18" s="310"/>
      <c r="AI18" t="s">
        <v>43</v>
      </c>
      <c r="AJ18">
        <v>1.82</v>
      </c>
      <c r="AL18">
        <v>1</v>
      </c>
      <c r="AM18">
        <v>224.78</v>
      </c>
    </row>
    <row r="19" spans="1:39" ht="15" hidden="1" customHeight="1" thickTop="1" x14ac:dyDescent="0.3">
      <c r="F19" s="1"/>
      <c r="G19" s="1"/>
      <c r="J19" s="399"/>
      <c r="K19" s="399"/>
      <c r="L19" s="399"/>
      <c r="M19" s="399"/>
      <c r="N19" s="399"/>
      <c r="O19" s="399"/>
      <c r="P19" s="399"/>
      <c r="Q19" s="405"/>
      <c r="R19" s="311"/>
      <c r="S19" s="312"/>
      <c r="T19" s="312"/>
      <c r="U19" s="312"/>
      <c r="V19" s="312"/>
      <c r="W19" s="312"/>
      <c r="X19" s="312"/>
      <c r="Y19" s="312"/>
      <c r="Z19" s="312"/>
      <c r="AA19" s="312"/>
      <c r="AB19" s="313"/>
      <c r="AI19" t="s">
        <v>44</v>
      </c>
      <c r="AJ19">
        <v>1.46</v>
      </c>
      <c r="AL19">
        <v>0</v>
      </c>
      <c r="AM19">
        <v>168.59</v>
      </c>
    </row>
    <row r="20" spans="1:39" ht="15" hidden="1" customHeight="1" thickTop="1" x14ac:dyDescent="0.3">
      <c r="A20" s="2" t="s">
        <v>0</v>
      </c>
      <c r="F20" s="1"/>
      <c r="G20" s="1"/>
      <c r="J20" s="399"/>
      <c r="K20" s="399"/>
      <c r="L20" s="399"/>
      <c r="M20" s="399"/>
      <c r="N20" s="399"/>
      <c r="O20" s="399"/>
      <c r="P20" s="399"/>
      <c r="Q20" s="405"/>
      <c r="R20" s="311"/>
      <c r="S20" s="312"/>
      <c r="T20" s="312"/>
      <c r="U20" s="312"/>
      <c r="V20" s="312"/>
      <c r="W20" s="312"/>
      <c r="X20" s="312"/>
      <c r="Y20" s="312"/>
      <c r="Z20" s="312"/>
      <c r="AA20" s="312"/>
      <c r="AB20" s="313"/>
      <c r="AI20" t="s">
        <v>45</v>
      </c>
      <c r="AJ20">
        <v>0.68</v>
      </c>
    </row>
    <row r="21" spans="1:39" ht="15" customHeight="1" thickTop="1" thickBot="1" x14ac:dyDescent="0.35">
      <c r="A21" s="322" t="s">
        <v>257</v>
      </c>
      <c r="B21" s="322"/>
      <c r="C21" s="332" t="e">
        <f>#REF!</f>
        <v>#REF!</v>
      </c>
      <c r="D21" s="333"/>
      <c r="E21" s="334"/>
      <c r="F21" s="298"/>
      <c r="G21" s="299"/>
      <c r="I21" s="108"/>
      <c r="J21" s="406" t="s">
        <v>3537</v>
      </c>
      <c r="K21" s="399"/>
      <c r="L21" s="407" t="s">
        <v>332</v>
      </c>
      <c r="M21" s="407"/>
      <c r="N21" s="385"/>
      <c r="O21" s="385"/>
      <c r="P21" s="385"/>
      <c r="Q21" s="405"/>
      <c r="R21" s="311"/>
      <c r="S21" s="312"/>
      <c r="T21" s="312"/>
      <c r="U21" s="312"/>
      <c r="V21" s="312"/>
      <c r="W21" s="312"/>
      <c r="X21" s="312"/>
      <c r="Y21" s="312"/>
      <c r="Z21" s="312"/>
      <c r="AA21" s="312"/>
      <c r="AB21" s="313"/>
    </row>
    <row r="22" spans="1:39" ht="15" thickTop="1" x14ac:dyDescent="0.3">
      <c r="B22" s="326" t="e">
        <f>#REF!</f>
        <v>#REF!</v>
      </c>
      <c r="C22" s="327"/>
      <c r="D22" s="327"/>
      <c r="E22" s="327"/>
      <c r="F22" s="328"/>
      <c r="J22" s="321" t="s">
        <v>3541</v>
      </c>
      <c r="K22" s="321"/>
      <c r="L22" s="321"/>
      <c r="M22" s="321"/>
      <c r="N22" s="321"/>
      <c r="O22" s="321"/>
      <c r="P22" s="321"/>
      <c r="Q22" s="110"/>
      <c r="R22" s="311"/>
      <c r="S22" s="312"/>
      <c r="T22" s="312"/>
      <c r="U22" s="312"/>
      <c r="V22" s="312"/>
      <c r="W22" s="312"/>
      <c r="X22" s="312"/>
      <c r="Y22" s="312"/>
      <c r="Z22" s="312"/>
      <c r="AA22" s="312"/>
      <c r="AB22" s="313"/>
    </row>
    <row r="23" spans="1:39" ht="12.6" customHeight="1" thickBot="1" x14ac:dyDescent="0.35">
      <c r="B23" s="329"/>
      <c r="C23" s="330"/>
      <c r="D23" s="330"/>
      <c r="E23" s="330"/>
      <c r="F23" s="331"/>
      <c r="J23" s="318" t="s">
        <v>3531</v>
      </c>
      <c r="K23" s="318"/>
      <c r="L23" s="318"/>
      <c r="M23" s="408"/>
      <c r="N23" s="408"/>
      <c r="O23" s="408"/>
      <c r="P23" s="409"/>
      <c r="Q23" s="209"/>
      <c r="R23" s="314"/>
      <c r="S23" s="315"/>
      <c r="T23" s="315"/>
      <c r="U23" s="315"/>
      <c r="V23" s="315"/>
      <c r="W23" s="315"/>
      <c r="X23" s="315"/>
      <c r="Y23" s="315"/>
      <c r="Z23" s="315"/>
      <c r="AA23" s="315"/>
      <c r="AB23" s="316"/>
    </row>
    <row r="24" spans="1:39" ht="13.8" customHeight="1" x14ac:dyDescent="0.3">
      <c r="A24" s="323"/>
      <c r="B24" s="324"/>
      <c r="C24" s="324"/>
      <c r="D24" s="325"/>
      <c r="E24" s="325"/>
      <c r="F24" s="185"/>
      <c r="G24" s="208"/>
      <c r="H24" s="208"/>
      <c r="I24" s="208"/>
      <c r="J24" s="318" t="s">
        <v>3532</v>
      </c>
      <c r="K24" s="318"/>
      <c r="L24" s="318"/>
      <c r="M24" s="410"/>
      <c r="N24" s="410"/>
      <c r="O24" s="410"/>
      <c r="P24" s="409"/>
      <c r="Q24" s="307"/>
      <c r="R24" s="307"/>
      <c r="S24" s="307"/>
      <c r="T24" s="307"/>
      <c r="U24" s="307"/>
      <c r="V24" s="307"/>
      <c r="W24" s="307"/>
      <c r="X24" s="307"/>
      <c r="Y24" s="307"/>
      <c r="Z24" s="307"/>
      <c r="AA24" s="307"/>
      <c r="AB24" s="307"/>
    </row>
    <row r="25" spans="1:39" ht="11.4" customHeight="1" x14ac:dyDescent="0.3">
      <c r="A25" s="205"/>
      <c r="B25" s="206" t="str">
        <f>IF(Z7=B26, "ARD","-")</f>
        <v>ARD</v>
      </c>
      <c r="C25" s="206" t="str">
        <f>IF(Z7=C26, "ARD","-")</f>
        <v>-</v>
      </c>
      <c r="D25" s="206" t="str">
        <f>IF(Z7=D26, "ARD","-")</f>
        <v>-</v>
      </c>
      <c r="E25" s="206" t="str">
        <f>IF(Z7=E26, "ARD","-")</f>
        <v>-</v>
      </c>
      <c r="F25" s="206" t="str">
        <f>IF(Z7=F26, "ARD","-")</f>
        <v>-</v>
      </c>
      <c r="G25" s="206" t="str">
        <f>IF(Z7=G26, "ARD","-")</f>
        <v>-</v>
      </c>
      <c r="H25" s="206" t="str">
        <f>IF(Z7=H26, "ARD","-")</f>
        <v>-</v>
      </c>
      <c r="I25" s="207"/>
      <c r="J25" s="306"/>
      <c r="K25" s="306"/>
      <c r="L25" s="306"/>
      <c r="M25" s="306"/>
      <c r="N25" s="306"/>
      <c r="O25" s="306"/>
      <c r="P25" s="306"/>
      <c r="Q25" s="210"/>
      <c r="R25" s="210"/>
      <c r="S25" s="210"/>
      <c r="T25" s="210"/>
      <c r="U25" s="210"/>
      <c r="V25" s="210"/>
      <c r="W25" s="210"/>
      <c r="X25" s="210"/>
      <c r="Y25" s="210"/>
      <c r="Z25" s="210"/>
      <c r="AA25" s="210"/>
      <c r="AB25" s="210"/>
    </row>
    <row r="26" spans="1:39" x14ac:dyDescent="0.3">
      <c r="A26" s="4" t="s">
        <v>1</v>
      </c>
      <c r="B26" s="179">
        <f>U7</f>
        <v>0</v>
      </c>
      <c r="C26" s="179">
        <f>B26+1</f>
        <v>1</v>
      </c>
      <c r="D26" s="179">
        <f t="shared" ref="D26:AB26" si="1">C26+1</f>
        <v>2</v>
      </c>
      <c r="E26" s="179">
        <f t="shared" si="1"/>
        <v>3</v>
      </c>
      <c r="F26" s="179">
        <f t="shared" si="1"/>
        <v>4</v>
      </c>
      <c r="G26" s="179">
        <f t="shared" si="1"/>
        <v>5</v>
      </c>
      <c r="H26" s="179">
        <f t="shared" si="1"/>
        <v>6</v>
      </c>
      <c r="I26" s="180">
        <f>H26+1</f>
        <v>7</v>
      </c>
      <c r="J26" s="112">
        <f t="shared" si="1"/>
        <v>8</v>
      </c>
      <c r="K26" s="112">
        <f t="shared" si="1"/>
        <v>9</v>
      </c>
      <c r="L26" s="112">
        <f t="shared" si="1"/>
        <v>10</v>
      </c>
      <c r="M26" s="112">
        <f t="shared" si="1"/>
        <v>11</v>
      </c>
      <c r="N26" s="112">
        <f t="shared" si="1"/>
        <v>12</v>
      </c>
      <c r="O26" s="112">
        <f t="shared" si="1"/>
        <v>13</v>
      </c>
      <c r="P26" s="112">
        <f t="shared" si="1"/>
        <v>14</v>
      </c>
      <c r="Q26" s="112">
        <f t="shared" si="1"/>
        <v>15</v>
      </c>
      <c r="R26" s="112">
        <f t="shared" si="1"/>
        <v>16</v>
      </c>
      <c r="S26" s="112">
        <f t="shared" si="1"/>
        <v>17</v>
      </c>
      <c r="T26" s="112">
        <f t="shared" si="1"/>
        <v>18</v>
      </c>
      <c r="U26" s="112">
        <f t="shared" si="1"/>
        <v>19</v>
      </c>
      <c r="V26" s="112">
        <f t="shared" si="1"/>
        <v>20</v>
      </c>
      <c r="W26" s="112">
        <f t="shared" si="1"/>
        <v>21</v>
      </c>
      <c r="X26" s="112">
        <f t="shared" si="1"/>
        <v>22</v>
      </c>
      <c r="Y26" s="112">
        <f t="shared" si="1"/>
        <v>23</v>
      </c>
      <c r="Z26" s="112">
        <f t="shared" si="1"/>
        <v>24</v>
      </c>
      <c r="AA26" s="112">
        <f t="shared" si="1"/>
        <v>25</v>
      </c>
      <c r="AB26" s="112">
        <f t="shared" si="1"/>
        <v>26</v>
      </c>
    </row>
    <row r="27" spans="1:39" x14ac:dyDescent="0.3">
      <c r="A27" s="4" t="s">
        <v>2</v>
      </c>
      <c r="B27" s="4" t="str">
        <f>TEXT(B26,"ddd")</f>
        <v>Sat</v>
      </c>
      <c r="C27" s="4" t="str">
        <f>TEXT(C26,"ddd")</f>
        <v>Sun</v>
      </c>
      <c r="D27" s="4" t="str">
        <f t="shared" ref="D27:AB27" si="2">TEXT(D26,"ddd")</f>
        <v>Mon</v>
      </c>
      <c r="E27" s="4" t="str">
        <f t="shared" si="2"/>
        <v>Tue</v>
      </c>
      <c r="F27" s="4" t="str">
        <f t="shared" si="2"/>
        <v>Wed</v>
      </c>
      <c r="G27" s="4" t="str">
        <f t="shared" si="2"/>
        <v>Thu</v>
      </c>
      <c r="H27" s="4" t="str">
        <f t="shared" si="2"/>
        <v>Fri</v>
      </c>
      <c r="I27" s="4" t="str">
        <f t="shared" si="2"/>
        <v>Sat</v>
      </c>
      <c r="J27" s="4" t="str">
        <f t="shared" si="2"/>
        <v>Sun</v>
      </c>
      <c r="K27" s="4" t="str">
        <f t="shared" si="2"/>
        <v>Mon</v>
      </c>
      <c r="L27" s="4" t="str">
        <f t="shared" si="2"/>
        <v>Tue</v>
      </c>
      <c r="M27" s="4" t="str">
        <f t="shared" si="2"/>
        <v>Wed</v>
      </c>
      <c r="N27" s="4" t="str">
        <f t="shared" si="2"/>
        <v>Thu</v>
      </c>
      <c r="O27" s="4" t="str">
        <f t="shared" si="2"/>
        <v>Fri</v>
      </c>
      <c r="P27" s="4" t="str">
        <f t="shared" si="2"/>
        <v>Sat</v>
      </c>
      <c r="Q27" s="4" t="str">
        <f t="shared" si="2"/>
        <v>Sun</v>
      </c>
      <c r="R27" s="4" t="str">
        <f t="shared" si="2"/>
        <v>Mon</v>
      </c>
      <c r="S27" s="4" t="str">
        <f t="shared" si="2"/>
        <v>Tue</v>
      </c>
      <c r="T27" s="4" t="str">
        <f t="shared" si="2"/>
        <v>Wed</v>
      </c>
      <c r="U27" s="4" t="str">
        <f t="shared" si="2"/>
        <v>Thu</v>
      </c>
      <c r="V27" s="4" t="str">
        <f t="shared" si="2"/>
        <v>Fri</v>
      </c>
      <c r="W27" s="4" t="str">
        <f t="shared" si="2"/>
        <v>Sat</v>
      </c>
      <c r="X27" s="4" t="str">
        <f t="shared" si="2"/>
        <v>Sun</v>
      </c>
      <c r="Y27" s="4" t="str">
        <f t="shared" si="2"/>
        <v>Mon</v>
      </c>
      <c r="Z27" s="4" t="str">
        <f t="shared" si="2"/>
        <v>Tue</v>
      </c>
      <c r="AA27" s="4" t="str">
        <f t="shared" si="2"/>
        <v>Wed</v>
      </c>
      <c r="AB27" s="4" t="str">
        <f t="shared" si="2"/>
        <v>Thu</v>
      </c>
    </row>
    <row r="28" spans="1:39" ht="16.2" customHeight="1" x14ac:dyDescent="0.3">
      <c r="A28" s="7" t="s">
        <v>13</v>
      </c>
      <c r="B28" s="113">
        <f>F7</f>
        <v>89.91</v>
      </c>
      <c r="C28" s="4"/>
      <c r="D28" s="4"/>
      <c r="E28" s="4">
        <f>B28</f>
        <v>89.91</v>
      </c>
      <c r="F28" s="4"/>
      <c r="G28" s="4"/>
      <c r="H28" s="4"/>
      <c r="I28" s="4"/>
      <c r="J28" s="4"/>
      <c r="K28" s="4"/>
      <c r="L28" s="4"/>
      <c r="M28" s="4"/>
      <c r="N28" s="4"/>
      <c r="O28" s="4"/>
      <c r="P28" s="4"/>
      <c r="Q28" s="4"/>
      <c r="R28" s="4"/>
      <c r="S28" s="4"/>
      <c r="T28" s="4"/>
      <c r="U28" s="4"/>
      <c r="V28" s="4">
        <f>E28*0.98</f>
        <v>88.111799999999988</v>
      </c>
      <c r="W28" s="4"/>
      <c r="X28" s="4"/>
      <c r="Y28" s="4"/>
      <c r="Z28" s="4"/>
      <c r="AA28" s="4"/>
      <c r="AB28" s="4"/>
    </row>
    <row r="29" spans="1:39" ht="14.4" customHeight="1" x14ac:dyDescent="0.3">
      <c r="A29" s="7" t="s">
        <v>32</v>
      </c>
      <c r="B29" s="113">
        <f>F8</f>
        <v>84.259499999999989</v>
      </c>
      <c r="C29" s="4"/>
      <c r="D29" s="4"/>
      <c r="E29" s="4">
        <f>B29</f>
        <v>84.259499999999989</v>
      </c>
      <c r="F29" s="4"/>
      <c r="G29" s="4"/>
      <c r="H29" s="4"/>
      <c r="I29" s="4"/>
      <c r="J29" s="4"/>
      <c r="K29" s="4"/>
      <c r="L29" s="4"/>
      <c r="M29" s="4"/>
      <c r="N29" s="4"/>
      <c r="O29" s="4"/>
      <c r="P29" s="4"/>
      <c r="Q29" s="4"/>
      <c r="R29" s="4"/>
      <c r="S29" s="4"/>
      <c r="T29" s="4"/>
      <c r="U29" s="4"/>
      <c r="V29" s="4">
        <f t="shared" ref="V29:V30" si="3">E29*0.98</f>
        <v>82.574309999999983</v>
      </c>
      <c r="W29" s="4"/>
      <c r="X29" s="4"/>
      <c r="Y29" s="4"/>
      <c r="Z29" s="4"/>
      <c r="AA29" s="4"/>
      <c r="AB29" s="4"/>
    </row>
    <row r="30" spans="1:39" ht="15" customHeight="1" x14ac:dyDescent="0.3">
      <c r="A30" s="7" t="s">
        <v>11</v>
      </c>
      <c r="B30" s="113" t="e">
        <f>F9</f>
        <v>#REF!</v>
      </c>
      <c r="C30" s="4"/>
      <c r="D30" s="4"/>
      <c r="E30" s="4" t="e">
        <f>B30</f>
        <v>#REF!</v>
      </c>
      <c r="F30" s="4"/>
      <c r="G30" s="4"/>
      <c r="H30" s="4"/>
      <c r="I30" s="4"/>
      <c r="J30" s="4"/>
      <c r="K30" s="4"/>
      <c r="L30" s="4"/>
      <c r="M30" s="4"/>
      <c r="N30" s="4"/>
      <c r="O30" s="4"/>
      <c r="P30" s="4"/>
      <c r="Q30" s="4"/>
      <c r="R30" s="4"/>
      <c r="S30" s="4"/>
      <c r="T30" s="4"/>
      <c r="U30" s="4"/>
      <c r="V30" s="4" t="e">
        <f t="shared" si="3"/>
        <v>#REF!</v>
      </c>
      <c r="W30" s="4"/>
      <c r="X30" s="4"/>
      <c r="Y30" s="4"/>
      <c r="Z30" s="4"/>
      <c r="AA30" s="4"/>
      <c r="AB30" s="4"/>
    </row>
    <row r="31" spans="1:39" ht="13.95" customHeight="1" x14ac:dyDescent="0.3">
      <c r="A31" s="7" t="s">
        <v>33</v>
      </c>
      <c r="B31" s="113" t="e">
        <f>F10</f>
        <v>#REF!</v>
      </c>
      <c r="C31" s="4"/>
      <c r="D31" s="4"/>
      <c r="E31" s="4" t="e">
        <f>B31</f>
        <v>#REF!</v>
      </c>
      <c r="F31" s="4" t="str">
        <f t="shared" ref="F31:AA31" si="4">IF(F26-$C$17&lt;4,IF(F26-$C$17&gt;0,"EOT",""),"")</f>
        <v/>
      </c>
      <c r="G31" s="4" t="str">
        <f t="shared" si="4"/>
        <v/>
      </c>
      <c r="H31" s="4" t="str">
        <f t="shared" si="4"/>
        <v/>
      </c>
      <c r="I31" s="4" t="str">
        <f t="shared" si="4"/>
        <v/>
      </c>
      <c r="J31" s="4" t="str">
        <f t="shared" si="4"/>
        <v/>
      </c>
      <c r="K31" s="4" t="str">
        <f t="shared" si="4"/>
        <v/>
      </c>
      <c r="L31" s="4" t="str">
        <f t="shared" si="4"/>
        <v/>
      </c>
      <c r="M31" s="4" t="str">
        <f t="shared" si="4"/>
        <v/>
      </c>
      <c r="N31" s="4" t="str">
        <f t="shared" si="4"/>
        <v/>
      </c>
      <c r="O31" s="4" t="str">
        <f t="shared" si="4"/>
        <v/>
      </c>
      <c r="P31" s="4" t="str">
        <f t="shared" si="4"/>
        <v/>
      </c>
      <c r="Q31" s="4" t="str">
        <f t="shared" si="4"/>
        <v/>
      </c>
      <c r="R31" s="4" t="str">
        <f t="shared" si="4"/>
        <v/>
      </c>
      <c r="S31" s="4" t="str">
        <f t="shared" si="4"/>
        <v/>
      </c>
      <c r="T31" s="4"/>
      <c r="U31" s="4"/>
      <c r="V31" s="4" t="e">
        <f>E31</f>
        <v>#REF!</v>
      </c>
      <c r="W31" s="4" t="str">
        <f t="shared" si="4"/>
        <v/>
      </c>
      <c r="X31" s="4" t="str">
        <f t="shared" si="4"/>
        <v/>
      </c>
      <c r="Y31" s="4" t="str">
        <f t="shared" si="4"/>
        <v/>
      </c>
      <c r="Z31" s="4" t="str">
        <f t="shared" si="4"/>
        <v/>
      </c>
      <c r="AA31" s="4" t="str">
        <f t="shared" si="4"/>
        <v/>
      </c>
      <c r="AB31" s="4"/>
    </row>
    <row r="32" spans="1:39" ht="15" customHeight="1" x14ac:dyDescent="0.3">
      <c r="A32" s="7" t="s">
        <v>15</v>
      </c>
      <c r="B32" s="113" t="e">
        <f>F11*3</f>
        <v>#REF!</v>
      </c>
      <c r="C32" s="4"/>
      <c r="D32" s="4"/>
      <c r="E32" s="4" t="e">
        <f>F11</f>
        <v>#REF!</v>
      </c>
      <c r="F32" s="4"/>
      <c r="G32" s="4"/>
      <c r="H32" s="4"/>
      <c r="I32" s="4"/>
      <c r="J32" s="4"/>
      <c r="K32" s="4"/>
      <c r="L32" s="4"/>
      <c r="M32" s="4"/>
      <c r="N32" s="4"/>
      <c r="O32" s="4"/>
      <c r="P32" s="4"/>
      <c r="Q32" s="4"/>
      <c r="R32" s="4"/>
      <c r="S32" s="4"/>
      <c r="T32" s="4"/>
      <c r="U32" s="4"/>
      <c r="V32" s="4" t="e">
        <f>E32</f>
        <v>#REF!</v>
      </c>
      <c r="W32" s="4"/>
      <c r="X32" s="4"/>
      <c r="Y32" s="4"/>
      <c r="Z32" s="4"/>
      <c r="AA32" s="4"/>
      <c r="AB32" s="4"/>
    </row>
    <row r="33" spans="1:33" ht="15" customHeight="1" thickBot="1" x14ac:dyDescent="0.35">
      <c r="A33" s="7" t="s">
        <v>72</v>
      </c>
      <c r="B33" s="152">
        <v>92.63</v>
      </c>
      <c r="C33" s="4"/>
      <c r="D33" s="4"/>
      <c r="E33" s="152">
        <v>92.63</v>
      </c>
      <c r="F33" s="4"/>
      <c r="G33" s="4"/>
      <c r="H33" s="4"/>
      <c r="I33" s="4"/>
      <c r="J33" s="4"/>
      <c r="K33" s="4"/>
      <c r="L33" s="4"/>
      <c r="M33" s="4"/>
      <c r="N33" s="4"/>
      <c r="O33" s="4"/>
      <c r="P33" s="4"/>
      <c r="Q33" s="4"/>
      <c r="R33" s="4"/>
      <c r="S33" s="4"/>
      <c r="T33" s="4"/>
      <c r="U33" s="152"/>
      <c r="V33" s="152">
        <f>E33</f>
        <v>92.63</v>
      </c>
      <c r="W33" s="4"/>
      <c r="X33" s="4"/>
      <c r="Y33" s="4"/>
      <c r="Z33" s="4"/>
      <c r="AA33" s="4"/>
      <c r="AB33" s="152"/>
      <c r="AE33" t="s">
        <v>190</v>
      </c>
    </row>
    <row r="34" spans="1:33" ht="16.95" customHeight="1" thickBot="1" x14ac:dyDescent="0.35">
      <c r="A34" s="154" t="s">
        <v>34</v>
      </c>
      <c r="B34" s="63" t="e">
        <f>SUM(B28:B33)</f>
        <v>#REF!</v>
      </c>
      <c r="C34" s="153"/>
      <c r="D34" s="151"/>
      <c r="E34" s="13" t="e">
        <f>SUM(E28:E33)</f>
        <v>#REF!</v>
      </c>
      <c r="F34" s="153"/>
      <c r="G34" s="8"/>
      <c r="H34" s="8"/>
      <c r="I34" s="8"/>
      <c r="J34" s="8"/>
      <c r="K34" s="8"/>
      <c r="L34" s="8"/>
      <c r="M34" s="8"/>
      <c r="N34" s="8"/>
      <c r="O34" s="8"/>
      <c r="P34" s="8"/>
      <c r="Q34" s="8"/>
      <c r="R34" s="8"/>
      <c r="S34" s="8"/>
      <c r="T34" s="151"/>
      <c r="U34" s="174"/>
      <c r="V34" s="165" t="e">
        <f>SUM(V28:V33)</f>
        <v>#REF!</v>
      </c>
      <c r="W34" s="153"/>
      <c r="X34" s="8"/>
      <c r="Y34" s="8"/>
      <c r="Z34" s="8"/>
      <c r="AA34" s="151"/>
      <c r="AB34" s="175"/>
      <c r="AE34" t="s">
        <v>187</v>
      </c>
      <c r="AG34">
        <v>1</v>
      </c>
    </row>
    <row r="35" spans="1:33" hidden="1" x14ac:dyDescent="0.3">
      <c r="A35" s="4"/>
      <c r="B35" s="12">
        <v>1</v>
      </c>
      <c r="C35" s="3">
        <v>2</v>
      </c>
      <c r="D35" s="3">
        <v>3</v>
      </c>
      <c r="E35" s="12">
        <v>4</v>
      </c>
      <c r="F35" s="3">
        <v>5</v>
      </c>
      <c r="G35" s="3">
        <v>6</v>
      </c>
      <c r="H35" s="3">
        <v>7</v>
      </c>
      <c r="I35" s="3">
        <v>8</v>
      </c>
      <c r="J35" s="4">
        <v>9</v>
      </c>
      <c r="K35" s="4">
        <v>10</v>
      </c>
      <c r="L35" s="4">
        <v>11</v>
      </c>
      <c r="M35" s="4">
        <v>12</v>
      </c>
      <c r="N35" s="4">
        <v>13</v>
      </c>
      <c r="O35" s="4">
        <v>14</v>
      </c>
      <c r="P35" s="4">
        <v>15</v>
      </c>
      <c r="Q35" s="4">
        <v>16</v>
      </c>
      <c r="R35" s="4">
        <v>17</v>
      </c>
      <c r="S35" s="4">
        <v>18</v>
      </c>
      <c r="T35" s="4">
        <v>19</v>
      </c>
      <c r="U35" s="9">
        <v>20</v>
      </c>
      <c r="V35" s="9">
        <v>21</v>
      </c>
      <c r="W35" s="4">
        <v>22</v>
      </c>
      <c r="X35" s="4">
        <v>23</v>
      </c>
      <c r="Y35" s="4">
        <v>24</v>
      </c>
      <c r="Z35" s="4">
        <v>25</v>
      </c>
      <c r="AA35" s="4">
        <v>26</v>
      </c>
      <c r="AB35" s="9">
        <v>27</v>
      </c>
      <c r="AE35" t="s">
        <v>188</v>
      </c>
      <c r="AG35">
        <v>2</v>
      </c>
    </row>
    <row r="36" spans="1:33" x14ac:dyDescent="0.3">
      <c r="A36" s="4" t="s">
        <v>330</v>
      </c>
      <c r="B36" s="178">
        <f>IF(B23="X","LOA",1)</f>
        <v>1</v>
      </c>
      <c r="C36" s="178">
        <f>IF(C23="X","LOA",COUNT($B$36)+1)</f>
        <v>2</v>
      </c>
      <c r="D36" s="178">
        <f>IF(D23="X","LOA",COUNT($B$36:C$36)+1)</f>
        <v>3</v>
      </c>
      <c r="E36" s="178">
        <f>IF(E23="X","LOA",COUNT($B$36:D$36)+1)</f>
        <v>4</v>
      </c>
      <c r="F36" s="178">
        <f>IF(F23="X","LOA",COUNT($B$36:E$36)+1)</f>
        <v>5</v>
      </c>
      <c r="G36" s="178">
        <f>IF(G23="X","LOA",COUNT($B$36:F$36)+1)</f>
        <v>6</v>
      </c>
      <c r="H36" s="178">
        <f>IF(H23="X","LOA",COUNT($B$36:G$36)+1)</f>
        <v>7</v>
      </c>
      <c r="I36" s="4">
        <f>IF(I23="X","LOA",COUNT($B$36:H$36)+1)</f>
        <v>8</v>
      </c>
      <c r="J36" s="4">
        <f>IF(J22="X","LOA",COUNT($B$36:I$36)+1)</f>
        <v>9</v>
      </c>
      <c r="K36" s="4">
        <f>IF(K22="X","LOA",COUNT($B$36:J$36)+1)</f>
        <v>10</v>
      </c>
      <c r="L36" s="4">
        <f>IF(L22="X","LOA",COUNT($B$36:K$36)+1)</f>
        <v>11</v>
      </c>
      <c r="M36" s="4">
        <f>IF(M22="X","LOA",COUNT($B$36:L$36)+1)</f>
        <v>12</v>
      </c>
      <c r="N36" s="4">
        <f>IF(N22="X","LOA",COUNT($B$36:M$36)+1)</f>
        <v>13</v>
      </c>
      <c r="O36" s="4">
        <f>IF(O22="X","LOA",COUNT($B$36:N$36)+1)</f>
        <v>14</v>
      </c>
      <c r="P36" s="4">
        <f>IF(P22="X","LOA",COUNT($B$36:O$36)+1)</f>
        <v>15</v>
      </c>
      <c r="Q36" s="4">
        <f>IF(Q23="X","LOA",COUNT($B$36:P$36)+1)</f>
        <v>16</v>
      </c>
      <c r="R36" s="4">
        <f>IF(R23="X","LOA",COUNT($B$36:Q$36)+1)</f>
        <v>17</v>
      </c>
      <c r="S36" s="4">
        <f>IF(S23="X","LOA",COUNT($B$36:R$36)+1)</f>
        <v>18</v>
      </c>
      <c r="T36" s="4">
        <f>IF(T23="X","LOA",COUNT($B$36:S$36)+1)</f>
        <v>19</v>
      </c>
      <c r="U36" s="4">
        <v>20</v>
      </c>
      <c r="V36" s="4">
        <f>IF(V23="X","LOA",COUNT($B$36:U$36)+1)</f>
        <v>21</v>
      </c>
      <c r="W36" s="4">
        <f>IF(W23="X","LOA",COUNT($B$36:V$36)+1)</f>
        <v>22</v>
      </c>
      <c r="X36" s="4">
        <f>IF(X23="X","LOA",COUNT($B$36:W$36)+1)</f>
        <v>23</v>
      </c>
      <c r="Y36" s="4">
        <f>IF(Y23="X","LOA",COUNT($B$36:X$36)+1)</f>
        <v>24</v>
      </c>
      <c r="Z36" s="4">
        <f>IF(Z23="X","LOA",COUNT($B$36:Y$36)+1)</f>
        <v>25</v>
      </c>
      <c r="AA36" s="4">
        <f>IF(AA23="X","LOA",COUNT($B$36:Z$36)+1)</f>
        <v>26</v>
      </c>
      <c r="AB36" s="4">
        <f>IF(AB23="X","LOA",COUNT($B$36:AA$36)+1)</f>
        <v>27</v>
      </c>
      <c r="AE36" t="s">
        <v>189</v>
      </c>
      <c r="AG36">
        <v>3</v>
      </c>
    </row>
    <row r="37" spans="1:33" ht="53.4" customHeight="1" x14ac:dyDescent="0.3">
      <c r="AE37" t="s">
        <v>85</v>
      </c>
      <c r="AG37">
        <v>4</v>
      </c>
    </row>
    <row r="38" spans="1:33" ht="13.95" customHeight="1" x14ac:dyDescent="0.3">
      <c r="A38" s="4" t="s">
        <v>1</v>
      </c>
      <c r="B38" s="112">
        <f>U8+27</f>
        <v>40</v>
      </c>
      <c r="C38" s="112">
        <f>B38+1</f>
        <v>41</v>
      </c>
      <c r="D38" s="112">
        <f t="shared" ref="D38:AB38" si="5">C38+1</f>
        <v>42</v>
      </c>
      <c r="E38" s="112">
        <f t="shared" si="5"/>
        <v>43</v>
      </c>
      <c r="F38" s="112">
        <f t="shared" si="5"/>
        <v>44</v>
      </c>
      <c r="G38" s="112">
        <f t="shared" si="5"/>
        <v>45</v>
      </c>
      <c r="H38" s="112">
        <f t="shared" si="5"/>
        <v>46</v>
      </c>
      <c r="I38" s="112">
        <f t="shared" si="5"/>
        <v>47</v>
      </c>
      <c r="J38" s="112">
        <f t="shared" si="5"/>
        <v>48</v>
      </c>
      <c r="K38" s="112">
        <f t="shared" si="5"/>
        <v>49</v>
      </c>
      <c r="L38" s="112">
        <f t="shared" si="5"/>
        <v>50</v>
      </c>
      <c r="M38" s="112">
        <f t="shared" si="5"/>
        <v>51</v>
      </c>
      <c r="N38" s="112">
        <f t="shared" si="5"/>
        <v>52</v>
      </c>
      <c r="O38" s="112">
        <f t="shared" si="5"/>
        <v>53</v>
      </c>
      <c r="P38" s="112">
        <f t="shared" si="5"/>
        <v>54</v>
      </c>
      <c r="Q38" s="112">
        <f t="shared" si="5"/>
        <v>55</v>
      </c>
      <c r="R38" s="112">
        <f t="shared" si="5"/>
        <v>56</v>
      </c>
      <c r="S38" s="112">
        <f t="shared" si="5"/>
        <v>57</v>
      </c>
      <c r="T38" s="112">
        <f t="shared" si="5"/>
        <v>58</v>
      </c>
      <c r="U38" s="112">
        <f t="shared" si="5"/>
        <v>59</v>
      </c>
      <c r="V38" s="112">
        <f t="shared" si="5"/>
        <v>60</v>
      </c>
      <c r="W38" s="112">
        <f t="shared" si="5"/>
        <v>61</v>
      </c>
      <c r="X38" s="112">
        <f t="shared" si="5"/>
        <v>62</v>
      </c>
      <c r="Y38" s="112">
        <f t="shared" si="5"/>
        <v>63</v>
      </c>
      <c r="Z38" s="112">
        <f t="shared" si="5"/>
        <v>64</v>
      </c>
      <c r="AA38" s="112">
        <f t="shared" si="5"/>
        <v>65</v>
      </c>
      <c r="AB38" s="112">
        <f t="shared" si="5"/>
        <v>66</v>
      </c>
      <c r="AE38" t="s">
        <v>84</v>
      </c>
      <c r="AG38">
        <v>4</v>
      </c>
    </row>
    <row r="39" spans="1:33" ht="12.6" customHeight="1" x14ac:dyDescent="0.3">
      <c r="A39" s="4" t="s">
        <v>2</v>
      </c>
      <c r="B39" s="4" t="str">
        <f t="shared" ref="B39:AB39" si="6">TEXT(B38,"ddd")</f>
        <v>Thu</v>
      </c>
      <c r="C39" s="4" t="str">
        <f t="shared" si="6"/>
        <v>Fri</v>
      </c>
      <c r="D39" s="4" t="str">
        <f t="shared" si="6"/>
        <v>Sat</v>
      </c>
      <c r="E39" s="4" t="str">
        <f t="shared" si="6"/>
        <v>Sun</v>
      </c>
      <c r="F39" s="4" t="str">
        <f t="shared" si="6"/>
        <v>Mon</v>
      </c>
      <c r="G39" s="4" t="str">
        <f t="shared" si="6"/>
        <v>Tue</v>
      </c>
      <c r="H39" s="4" t="str">
        <f t="shared" si="6"/>
        <v>Wed</v>
      </c>
      <c r="I39" s="4" t="str">
        <f t="shared" si="6"/>
        <v>Thu</v>
      </c>
      <c r="J39" s="4" t="str">
        <f t="shared" si="6"/>
        <v>Fri</v>
      </c>
      <c r="K39" s="4" t="str">
        <f t="shared" si="6"/>
        <v>Sat</v>
      </c>
      <c r="L39" s="4" t="str">
        <f t="shared" si="6"/>
        <v>Sun</v>
      </c>
      <c r="M39" s="4" t="str">
        <f t="shared" si="6"/>
        <v>Mon</v>
      </c>
      <c r="N39" s="4" t="str">
        <f t="shared" si="6"/>
        <v>Tue</v>
      </c>
      <c r="O39" s="4" t="str">
        <f t="shared" si="6"/>
        <v>Wed</v>
      </c>
      <c r="P39" s="4" t="str">
        <f t="shared" si="6"/>
        <v>Thu</v>
      </c>
      <c r="Q39" s="4" t="str">
        <f t="shared" si="6"/>
        <v>Fri</v>
      </c>
      <c r="R39" s="4" t="str">
        <f t="shared" si="6"/>
        <v>Sat</v>
      </c>
      <c r="S39" s="4" t="str">
        <f t="shared" si="6"/>
        <v>Sun</v>
      </c>
      <c r="T39" s="4" t="str">
        <f t="shared" si="6"/>
        <v>Mon</v>
      </c>
      <c r="U39" s="4" t="str">
        <f t="shared" si="6"/>
        <v>Tue</v>
      </c>
      <c r="V39" s="4" t="str">
        <f t="shared" si="6"/>
        <v>Wed</v>
      </c>
      <c r="W39" s="4" t="str">
        <f t="shared" si="6"/>
        <v>Thu</v>
      </c>
      <c r="X39" s="4" t="str">
        <f t="shared" si="6"/>
        <v>Fri</v>
      </c>
      <c r="Y39" s="4" t="str">
        <f t="shared" si="6"/>
        <v>Sat</v>
      </c>
      <c r="Z39" s="4" t="str">
        <f t="shared" si="6"/>
        <v>Sun</v>
      </c>
      <c r="AA39" s="4" t="str">
        <f t="shared" si="6"/>
        <v>Mon</v>
      </c>
      <c r="AB39" s="4" t="str">
        <f t="shared" si="6"/>
        <v>Tue</v>
      </c>
      <c r="AE39" t="s">
        <v>191</v>
      </c>
      <c r="AG39">
        <v>4</v>
      </c>
    </row>
    <row r="40" spans="1:33" ht="35.4" customHeight="1" thickBot="1" x14ac:dyDescent="0.35">
      <c r="A40" s="7"/>
      <c r="B40" s="152"/>
      <c r="C40" s="4"/>
      <c r="D40" s="4"/>
      <c r="E40" s="4"/>
      <c r="F40" s="4"/>
      <c r="G40" s="4"/>
      <c r="H40" s="152"/>
      <c r="I40" s="4"/>
      <c r="J40" s="4"/>
      <c r="K40" s="4"/>
      <c r="L40" s="4"/>
      <c r="M40" s="4"/>
      <c r="N40" s="4"/>
      <c r="O40" s="152"/>
      <c r="P40" s="152"/>
      <c r="Q40" s="4"/>
      <c r="R40" s="4"/>
      <c r="S40" s="4"/>
      <c r="T40" s="4"/>
      <c r="U40" s="4"/>
      <c r="V40" s="152"/>
      <c r="W40" s="152"/>
      <c r="X40" s="4"/>
      <c r="Y40" s="4"/>
      <c r="Z40" s="4"/>
      <c r="AA40" s="4"/>
      <c r="AB40" s="4"/>
      <c r="AE40" t="s">
        <v>88</v>
      </c>
      <c r="AG40">
        <v>4</v>
      </c>
    </row>
    <row r="41" spans="1:33" ht="15" thickBot="1" x14ac:dyDescent="0.35">
      <c r="A41" s="154" t="s">
        <v>34</v>
      </c>
      <c r="B41" s="167" t="e">
        <f>V34*0.98</f>
        <v>#REF!</v>
      </c>
      <c r="C41" s="166"/>
      <c r="D41" s="4"/>
      <c r="E41" s="4"/>
      <c r="F41" s="4"/>
      <c r="G41" s="154"/>
      <c r="H41" s="4"/>
      <c r="I41" s="166" t="e">
        <f>B41*0.98</f>
        <v>#REF!</v>
      </c>
      <c r="J41" s="4"/>
      <c r="K41" s="4"/>
      <c r="L41" s="4"/>
      <c r="M41" s="4"/>
      <c r="N41" s="154"/>
      <c r="O41" s="154"/>
      <c r="P41" s="167" t="e">
        <f>I41*0.98</f>
        <v>#REF!</v>
      </c>
      <c r="Q41" s="166"/>
      <c r="R41" s="4"/>
      <c r="S41" s="4"/>
      <c r="T41" s="4"/>
      <c r="U41" s="154"/>
      <c r="V41" s="154"/>
      <c r="W41" s="167" t="e">
        <f>P41*0.98</f>
        <v>#REF!</v>
      </c>
      <c r="X41" s="166"/>
      <c r="Y41" s="4"/>
      <c r="Z41" s="4"/>
      <c r="AA41" s="4"/>
      <c r="AB41" s="4"/>
    </row>
    <row r="42" spans="1:33" x14ac:dyDescent="0.3">
      <c r="A42" s="4" t="s">
        <v>3</v>
      </c>
      <c r="B42" s="9">
        <v>28</v>
      </c>
      <c r="C42" s="4">
        <v>29</v>
      </c>
      <c r="D42" s="4">
        <v>30</v>
      </c>
      <c r="E42" s="4">
        <v>31</v>
      </c>
      <c r="F42" s="4">
        <v>32</v>
      </c>
      <c r="G42" s="4">
        <v>33</v>
      </c>
      <c r="H42" s="9">
        <v>34</v>
      </c>
      <c r="I42" s="4">
        <v>35</v>
      </c>
      <c r="J42" s="4">
        <v>36</v>
      </c>
      <c r="K42" s="4">
        <v>37</v>
      </c>
      <c r="L42" s="4">
        <v>38</v>
      </c>
      <c r="M42" s="4">
        <v>39</v>
      </c>
      <c r="N42" s="4">
        <v>40</v>
      </c>
      <c r="O42" s="9">
        <v>41</v>
      </c>
      <c r="P42" s="9">
        <v>42</v>
      </c>
      <c r="Q42" s="4">
        <v>43</v>
      </c>
      <c r="R42" s="4">
        <v>44</v>
      </c>
      <c r="S42" s="4">
        <v>45</v>
      </c>
      <c r="T42" s="4">
        <v>46</v>
      </c>
      <c r="U42" s="4">
        <v>47</v>
      </c>
      <c r="V42" s="9">
        <v>48</v>
      </c>
      <c r="W42" s="9">
        <v>49</v>
      </c>
      <c r="X42" s="4">
        <v>50</v>
      </c>
      <c r="Y42" s="4">
        <v>51</v>
      </c>
      <c r="Z42" s="4">
        <v>52</v>
      </c>
      <c r="AA42" s="4">
        <v>53</v>
      </c>
      <c r="AB42" s="4">
        <v>54</v>
      </c>
    </row>
    <row r="43" spans="1:33" ht="39" customHeight="1" x14ac:dyDescent="0.3"/>
    <row r="44" spans="1:33" x14ac:dyDescent="0.3">
      <c r="A44" s="4" t="s">
        <v>1</v>
      </c>
      <c r="B44" s="112">
        <f>U8+54</f>
        <v>67</v>
      </c>
      <c r="C44" s="112">
        <f>B44+1</f>
        <v>68</v>
      </c>
      <c r="D44" s="112">
        <f t="shared" ref="D44:E44" si="7">C44+1</f>
        <v>69</v>
      </c>
      <c r="E44" s="112">
        <f t="shared" si="7"/>
        <v>70</v>
      </c>
      <c r="F44" s="112">
        <f>E44+1</f>
        <v>71</v>
      </c>
      <c r="G44" s="112">
        <f t="shared" ref="G44:AB44" si="8">F44+1</f>
        <v>72</v>
      </c>
      <c r="H44" s="112">
        <f t="shared" si="8"/>
        <v>73</v>
      </c>
      <c r="I44" s="112">
        <f t="shared" si="8"/>
        <v>74</v>
      </c>
      <c r="J44" s="112">
        <f t="shared" si="8"/>
        <v>75</v>
      </c>
      <c r="K44" s="112">
        <f t="shared" si="8"/>
        <v>76</v>
      </c>
      <c r="L44" s="112">
        <f t="shared" si="8"/>
        <v>77</v>
      </c>
      <c r="M44" s="112">
        <f t="shared" si="8"/>
        <v>78</v>
      </c>
      <c r="N44" s="112">
        <f t="shared" si="8"/>
        <v>79</v>
      </c>
      <c r="O44" s="112">
        <f t="shared" si="8"/>
        <v>80</v>
      </c>
      <c r="P44" s="112">
        <f t="shared" si="8"/>
        <v>81</v>
      </c>
      <c r="Q44" s="112">
        <f t="shared" si="8"/>
        <v>82</v>
      </c>
      <c r="R44" s="112">
        <f t="shared" si="8"/>
        <v>83</v>
      </c>
      <c r="S44" s="112">
        <f t="shared" si="8"/>
        <v>84</v>
      </c>
      <c r="T44" s="112">
        <f t="shared" si="8"/>
        <v>85</v>
      </c>
      <c r="U44" s="112">
        <f t="shared" si="8"/>
        <v>86</v>
      </c>
      <c r="V44" s="112">
        <f t="shared" si="8"/>
        <v>87</v>
      </c>
      <c r="W44" s="112">
        <f t="shared" si="8"/>
        <v>88</v>
      </c>
      <c r="X44" s="112">
        <f t="shared" si="8"/>
        <v>89</v>
      </c>
      <c r="Y44" s="112">
        <f t="shared" si="8"/>
        <v>90</v>
      </c>
      <c r="Z44" s="112">
        <f t="shared" si="8"/>
        <v>91</v>
      </c>
      <c r="AA44" s="112">
        <f t="shared" si="8"/>
        <v>92</v>
      </c>
      <c r="AB44" s="112">
        <f t="shared" si="8"/>
        <v>93</v>
      </c>
    </row>
    <row r="45" spans="1:33" x14ac:dyDescent="0.3">
      <c r="A45" s="4" t="s">
        <v>2</v>
      </c>
      <c r="B45" s="4" t="str">
        <f t="shared" ref="B45:AB45" si="9">TEXT(B44,"ddd")</f>
        <v>Wed</v>
      </c>
      <c r="C45" s="4" t="str">
        <f t="shared" si="9"/>
        <v>Thu</v>
      </c>
      <c r="D45" s="4" t="str">
        <f t="shared" si="9"/>
        <v>Fri</v>
      </c>
      <c r="E45" s="4" t="str">
        <f t="shared" si="9"/>
        <v>Sat</v>
      </c>
      <c r="F45" s="4" t="str">
        <f t="shared" si="9"/>
        <v>Sun</v>
      </c>
      <c r="G45" s="4" t="str">
        <f t="shared" si="9"/>
        <v>Mon</v>
      </c>
      <c r="H45" s="4" t="str">
        <f t="shared" si="9"/>
        <v>Tue</v>
      </c>
      <c r="I45" s="4" t="str">
        <f t="shared" si="9"/>
        <v>Wed</v>
      </c>
      <c r="J45" s="4" t="str">
        <f t="shared" si="9"/>
        <v>Thu</v>
      </c>
      <c r="K45" s="4" t="str">
        <f t="shared" si="9"/>
        <v>Fri</v>
      </c>
      <c r="L45" s="4" t="str">
        <f t="shared" si="9"/>
        <v>Sat</v>
      </c>
      <c r="M45" s="4" t="str">
        <f t="shared" si="9"/>
        <v>Sun</v>
      </c>
      <c r="N45" s="4" t="str">
        <f t="shared" si="9"/>
        <v>Mon</v>
      </c>
      <c r="O45" s="4" t="str">
        <f t="shared" si="9"/>
        <v>Tue</v>
      </c>
      <c r="P45" s="4" t="str">
        <f t="shared" si="9"/>
        <v>Wed</v>
      </c>
      <c r="Q45" s="4" t="str">
        <f t="shared" si="9"/>
        <v>Thu</v>
      </c>
      <c r="R45" s="4" t="str">
        <f t="shared" si="9"/>
        <v>Fri</v>
      </c>
      <c r="S45" s="4" t="str">
        <f t="shared" si="9"/>
        <v>Sat</v>
      </c>
      <c r="T45" s="4" t="str">
        <f t="shared" si="9"/>
        <v>Sun</v>
      </c>
      <c r="U45" s="4" t="str">
        <f t="shared" si="9"/>
        <v>Mon</v>
      </c>
      <c r="V45" s="4" t="str">
        <f t="shared" si="9"/>
        <v>Tue</v>
      </c>
      <c r="W45" s="4" t="str">
        <f t="shared" si="9"/>
        <v>Wed</v>
      </c>
      <c r="X45" s="4" t="str">
        <f t="shared" si="9"/>
        <v>Thu</v>
      </c>
      <c r="Y45" s="4" t="str">
        <f t="shared" si="9"/>
        <v>Fri</v>
      </c>
      <c r="Z45" s="4" t="str">
        <f t="shared" si="9"/>
        <v>Sat</v>
      </c>
      <c r="AA45" s="4" t="str">
        <f t="shared" si="9"/>
        <v>Sun</v>
      </c>
      <c r="AB45" s="4" t="str">
        <f t="shared" si="9"/>
        <v>Mon</v>
      </c>
    </row>
    <row r="46" spans="1:33" ht="45" customHeight="1" thickBot="1" x14ac:dyDescent="0.35">
      <c r="A46" s="7"/>
      <c r="B46" s="152"/>
      <c r="C46" s="152"/>
      <c r="D46" s="4"/>
      <c r="E46" s="4"/>
      <c r="F46" s="4"/>
      <c r="G46" s="4"/>
      <c r="H46" s="4"/>
      <c r="I46" s="152"/>
      <c r="J46" s="152"/>
      <c r="K46" s="4"/>
      <c r="L46" s="4"/>
      <c r="M46" s="4"/>
      <c r="N46" s="4"/>
      <c r="O46" s="4"/>
      <c r="P46" s="152"/>
      <c r="Q46" s="152"/>
      <c r="R46" s="4"/>
      <c r="S46" s="4"/>
      <c r="T46" s="4"/>
      <c r="U46" s="4"/>
      <c r="V46" s="4"/>
      <c r="W46" s="152"/>
      <c r="X46" s="152"/>
      <c r="Y46" s="4"/>
      <c r="Z46" s="4"/>
      <c r="AA46" s="4"/>
      <c r="AB46" s="4"/>
    </row>
    <row r="47" spans="1:33" ht="15" thickBot="1" x14ac:dyDescent="0.35">
      <c r="A47" s="154" t="s">
        <v>34</v>
      </c>
      <c r="B47" s="176"/>
      <c r="C47" s="167" t="e">
        <f>W41*0.98</f>
        <v>#REF!</v>
      </c>
      <c r="D47" s="166"/>
      <c r="E47" s="4"/>
      <c r="F47" s="4"/>
      <c r="G47" s="4"/>
      <c r="H47" s="154"/>
      <c r="I47" s="177"/>
      <c r="J47" s="167" t="e">
        <f>C47*0.98</f>
        <v>#REF!</v>
      </c>
      <c r="K47" s="166"/>
      <c r="L47" s="4"/>
      <c r="M47" s="4"/>
      <c r="N47" s="4"/>
      <c r="O47" s="154"/>
      <c r="P47" s="154"/>
      <c r="Q47" s="167" t="e">
        <f>J47*0.98</f>
        <v>#REF!</v>
      </c>
      <c r="R47" s="166"/>
      <c r="S47" s="4"/>
      <c r="T47" s="4"/>
      <c r="U47" s="4"/>
      <c r="V47" s="154"/>
      <c r="W47" s="154"/>
      <c r="X47" s="167" t="e">
        <f>Q47*0.98</f>
        <v>#REF!</v>
      </c>
      <c r="Y47" s="166"/>
      <c r="Z47" s="166"/>
      <c r="AA47" s="166"/>
      <c r="AB47" s="166"/>
    </row>
    <row r="48" spans="1:33" x14ac:dyDescent="0.3">
      <c r="A48" s="4" t="s">
        <v>3</v>
      </c>
      <c r="B48" s="9">
        <v>55</v>
      </c>
      <c r="C48" s="9">
        <v>56</v>
      </c>
      <c r="D48" s="4">
        <v>57</v>
      </c>
      <c r="E48" s="4">
        <v>58</v>
      </c>
      <c r="F48" s="4">
        <v>59</v>
      </c>
      <c r="G48" s="4">
        <v>60</v>
      </c>
      <c r="H48" s="4">
        <v>61</v>
      </c>
      <c r="I48" s="9">
        <v>62</v>
      </c>
      <c r="J48" s="9">
        <v>63</v>
      </c>
      <c r="K48" s="4">
        <v>64</v>
      </c>
      <c r="L48" s="4">
        <v>65</v>
      </c>
      <c r="M48" s="4">
        <v>66</v>
      </c>
      <c r="N48" s="4">
        <v>67</v>
      </c>
      <c r="O48" s="4">
        <v>68</v>
      </c>
      <c r="P48" s="9">
        <v>69</v>
      </c>
      <c r="Q48" s="9">
        <v>70</v>
      </c>
      <c r="R48" s="4">
        <v>71</v>
      </c>
      <c r="S48" s="4">
        <v>72</v>
      </c>
      <c r="T48" s="4">
        <v>73</v>
      </c>
      <c r="U48" s="4">
        <v>74</v>
      </c>
      <c r="V48" s="4">
        <v>75</v>
      </c>
      <c r="W48" s="9">
        <v>76</v>
      </c>
      <c r="X48" s="9">
        <v>77</v>
      </c>
      <c r="Y48" s="4">
        <v>78</v>
      </c>
      <c r="Z48" s="4">
        <v>79</v>
      </c>
      <c r="AA48" s="4">
        <v>80</v>
      </c>
      <c r="AB48" s="4">
        <v>81</v>
      </c>
    </row>
    <row r="51" spans="1:39" x14ac:dyDescent="0.3">
      <c r="A51" s="4" t="s">
        <v>1</v>
      </c>
      <c r="B51" s="112">
        <f>U8+81</f>
        <v>94</v>
      </c>
      <c r="C51" s="112">
        <f>B51+1</f>
        <v>95</v>
      </c>
      <c r="D51" s="112">
        <f t="shared" ref="D51:T51" si="10">C51+1</f>
        <v>96</v>
      </c>
      <c r="E51" s="112">
        <f t="shared" si="10"/>
        <v>97</v>
      </c>
      <c r="F51" s="112">
        <f t="shared" si="10"/>
        <v>98</v>
      </c>
      <c r="G51" s="112">
        <f t="shared" si="10"/>
        <v>99</v>
      </c>
      <c r="H51" s="112">
        <f t="shared" si="10"/>
        <v>100</v>
      </c>
      <c r="I51" s="112">
        <f t="shared" si="10"/>
        <v>101</v>
      </c>
      <c r="J51" s="112">
        <f t="shared" si="10"/>
        <v>102</v>
      </c>
      <c r="K51" s="112">
        <f t="shared" si="10"/>
        <v>103</v>
      </c>
      <c r="L51" s="112">
        <f t="shared" si="10"/>
        <v>104</v>
      </c>
      <c r="M51" s="112">
        <f t="shared" si="10"/>
        <v>105</v>
      </c>
      <c r="N51" s="112">
        <f t="shared" si="10"/>
        <v>106</v>
      </c>
      <c r="O51" s="112">
        <f t="shared" si="10"/>
        <v>107</v>
      </c>
      <c r="P51" s="112">
        <f t="shared" si="10"/>
        <v>108</v>
      </c>
      <c r="Q51" s="112">
        <f t="shared" si="10"/>
        <v>109</v>
      </c>
      <c r="R51" s="112">
        <f t="shared" si="10"/>
        <v>110</v>
      </c>
      <c r="S51" s="112">
        <f t="shared" si="10"/>
        <v>111</v>
      </c>
      <c r="T51" s="112">
        <f t="shared" si="10"/>
        <v>112</v>
      </c>
      <c r="U51" s="5"/>
      <c r="V51" s="5"/>
      <c r="W51" s="5"/>
      <c r="X51" s="5"/>
      <c r="Y51" s="5"/>
      <c r="Z51" s="5"/>
      <c r="AA51" s="5"/>
      <c r="AB51" s="5"/>
    </row>
    <row r="52" spans="1:39" x14ac:dyDescent="0.3">
      <c r="A52" s="4" t="s">
        <v>2</v>
      </c>
      <c r="B52" s="4" t="str">
        <f t="shared" ref="B52:T52" si="11">TEXT(B51,"ddd")</f>
        <v>Tue</v>
      </c>
      <c r="C52" s="4" t="str">
        <f t="shared" si="11"/>
        <v>Wed</v>
      </c>
      <c r="D52" s="4" t="str">
        <f t="shared" si="11"/>
        <v>Thu</v>
      </c>
      <c r="E52" s="4" t="str">
        <f t="shared" si="11"/>
        <v>Fri</v>
      </c>
      <c r="F52" s="4" t="str">
        <f t="shared" si="11"/>
        <v>Sat</v>
      </c>
      <c r="G52" s="4" t="str">
        <f t="shared" si="11"/>
        <v>Sun</v>
      </c>
      <c r="H52" s="4" t="str">
        <f t="shared" si="11"/>
        <v>Mon</v>
      </c>
      <c r="I52" s="4" t="str">
        <f t="shared" si="11"/>
        <v>Tue</v>
      </c>
      <c r="J52" s="4" t="str">
        <f t="shared" si="11"/>
        <v>Wed</v>
      </c>
      <c r="K52" s="4" t="str">
        <f t="shared" si="11"/>
        <v>Thu</v>
      </c>
      <c r="L52" s="4" t="str">
        <f t="shared" si="11"/>
        <v>Fri</v>
      </c>
      <c r="M52" s="4" t="str">
        <f t="shared" si="11"/>
        <v>Sat</v>
      </c>
      <c r="N52" s="4" t="str">
        <f t="shared" si="11"/>
        <v>Sun</v>
      </c>
      <c r="O52" s="4" t="str">
        <f t="shared" si="11"/>
        <v>Mon</v>
      </c>
      <c r="P52" s="4" t="str">
        <f t="shared" si="11"/>
        <v>Tue</v>
      </c>
      <c r="Q52" s="4" t="str">
        <f t="shared" si="11"/>
        <v>Wed</v>
      </c>
      <c r="R52" s="4" t="str">
        <f t="shared" si="11"/>
        <v>Thu</v>
      </c>
      <c r="S52" s="4" t="str">
        <f t="shared" si="11"/>
        <v>Fri</v>
      </c>
      <c r="T52" s="4" t="str">
        <f t="shared" si="11"/>
        <v>Sat</v>
      </c>
    </row>
    <row r="53" spans="1:39" ht="45" customHeight="1" thickBot="1" x14ac:dyDescent="0.35">
      <c r="A53" s="4"/>
      <c r="B53" s="4"/>
      <c r="C53" s="152"/>
      <c r="D53" s="152"/>
      <c r="E53" s="4"/>
      <c r="F53" s="4"/>
      <c r="G53" s="4"/>
      <c r="H53" s="4"/>
      <c r="I53" s="4"/>
      <c r="J53" s="152"/>
      <c r="K53" s="152"/>
      <c r="L53" s="4"/>
      <c r="M53" s="4"/>
      <c r="N53" s="4"/>
      <c r="O53" s="4"/>
      <c r="P53" s="4"/>
      <c r="Q53" s="152"/>
      <c r="R53" s="152"/>
      <c r="S53" s="4"/>
      <c r="T53" s="4"/>
    </row>
    <row r="54" spans="1:39" ht="15" thickBot="1" x14ac:dyDescent="0.35">
      <c r="A54" s="4" t="s">
        <v>331</v>
      </c>
      <c r="B54" s="154"/>
      <c r="C54" s="154"/>
      <c r="D54" s="167" t="e">
        <f>X47*0.98</f>
        <v>#REF!</v>
      </c>
      <c r="E54" s="166"/>
      <c r="F54" s="4"/>
      <c r="G54" s="4"/>
      <c r="H54" s="4"/>
      <c r="I54" s="154"/>
      <c r="J54" s="154"/>
      <c r="K54" s="167" t="e">
        <f>D54*0.98</f>
        <v>#REF!</v>
      </c>
      <c r="L54" s="166"/>
      <c r="M54" s="4"/>
      <c r="N54" s="4"/>
      <c r="O54" s="4"/>
      <c r="P54" s="154"/>
      <c r="Q54" s="154"/>
      <c r="R54" s="167" t="e">
        <f>K54*0.98</f>
        <v>#REF!</v>
      </c>
      <c r="S54" s="166"/>
      <c r="T54" s="4"/>
    </row>
    <row r="55" spans="1:39" x14ac:dyDescent="0.3">
      <c r="A55" s="4" t="s">
        <v>3</v>
      </c>
      <c r="B55" s="4">
        <v>82</v>
      </c>
      <c r="C55" s="9">
        <v>83</v>
      </c>
      <c r="D55" s="9">
        <v>84</v>
      </c>
      <c r="E55" s="4">
        <v>85</v>
      </c>
      <c r="F55" s="4">
        <v>86</v>
      </c>
      <c r="G55" s="4">
        <v>87</v>
      </c>
      <c r="H55" s="4">
        <v>88</v>
      </c>
      <c r="I55" s="4">
        <v>89</v>
      </c>
      <c r="J55" s="9">
        <v>90</v>
      </c>
      <c r="K55" s="9">
        <v>91</v>
      </c>
      <c r="L55" s="4">
        <v>92</v>
      </c>
      <c r="M55" s="4">
        <v>93</v>
      </c>
      <c r="N55" s="4">
        <v>94</v>
      </c>
      <c r="O55" s="4">
        <v>95</v>
      </c>
      <c r="P55" s="4">
        <v>96</v>
      </c>
      <c r="Q55" s="9">
        <v>97</v>
      </c>
      <c r="R55" s="9">
        <v>98</v>
      </c>
      <c r="S55" s="4">
        <v>99</v>
      </c>
      <c r="T55" s="4">
        <v>100</v>
      </c>
    </row>
    <row r="57" spans="1:39" x14ac:dyDescent="0.3">
      <c r="A57" s="2" t="s">
        <v>3539</v>
      </c>
      <c r="AH57" t="s">
        <v>4</v>
      </c>
      <c r="AM57" t="s">
        <v>5</v>
      </c>
    </row>
    <row r="58" spans="1:39" x14ac:dyDescent="0.3">
      <c r="AH58">
        <v>1</v>
      </c>
      <c r="AI58" t="s">
        <v>6</v>
      </c>
      <c r="AK58">
        <v>1</v>
      </c>
      <c r="AL58">
        <f>$H$10</f>
        <v>0</v>
      </c>
      <c r="AM58">
        <f>IF(OR(OR($AL58=$H$17+8,$AL58=$H$17+9),$AL58=$H$17+10),1,0)</f>
        <v>0</v>
      </c>
    </row>
    <row r="59" spans="1:39" x14ac:dyDescent="0.3">
      <c r="AH59">
        <v>2</v>
      </c>
      <c r="AI59" t="s">
        <v>6</v>
      </c>
      <c r="AK59">
        <v>2</v>
      </c>
      <c r="AL59">
        <f>$H$10+1</f>
        <v>1</v>
      </c>
      <c r="AM59">
        <f t="shared" ref="AM59:AM65" si="12">IF(OR(OR(AL59=$H$17+8,AL59=$H$17+9),AL59=$H$17+10),1,0)</f>
        <v>0</v>
      </c>
    </row>
    <row r="60" spans="1:39" x14ac:dyDescent="0.3">
      <c r="AH60">
        <v>3</v>
      </c>
      <c r="AI60" t="s">
        <v>6</v>
      </c>
      <c r="AK60">
        <v>3</v>
      </c>
      <c r="AL60">
        <f>$H$10+2</f>
        <v>2</v>
      </c>
      <c r="AM60">
        <f t="shared" si="12"/>
        <v>0</v>
      </c>
    </row>
    <row r="61" spans="1:39" x14ac:dyDescent="0.3">
      <c r="AH61">
        <v>4</v>
      </c>
      <c r="AI61" t="s">
        <v>6</v>
      </c>
      <c r="AK61">
        <v>4</v>
      </c>
      <c r="AL61">
        <f>$H$10+3</f>
        <v>3</v>
      </c>
      <c r="AM61">
        <f t="shared" si="12"/>
        <v>0</v>
      </c>
    </row>
    <row r="62" spans="1:39" x14ac:dyDescent="0.3">
      <c r="AH62">
        <v>5</v>
      </c>
      <c r="AI62" t="s">
        <v>6</v>
      </c>
      <c r="AK62">
        <v>5</v>
      </c>
      <c r="AL62">
        <f>$H$10+4</f>
        <v>4</v>
      </c>
      <c r="AM62">
        <f t="shared" si="12"/>
        <v>0</v>
      </c>
    </row>
    <row r="63" spans="1:39" x14ac:dyDescent="0.3">
      <c r="AH63">
        <v>6</v>
      </c>
      <c r="AI63" t="s">
        <v>7</v>
      </c>
      <c r="AK63">
        <v>6</v>
      </c>
      <c r="AL63">
        <f>$H$10+5</f>
        <v>5</v>
      </c>
      <c r="AM63">
        <f t="shared" si="12"/>
        <v>0</v>
      </c>
    </row>
    <row r="64" spans="1:39" x14ac:dyDescent="0.3">
      <c r="AH64">
        <v>7</v>
      </c>
      <c r="AI64" t="s">
        <v>7</v>
      </c>
      <c r="AK64">
        <v>7</v>
      </c>
      <c r="AL64">
        <f>$H$10+6</f>
        <v>6</v>
      </c>
      <c r="AM64">
        <f t="shared" si="12"/>
        <v>0</v>
      </c>
    </row>
    <row r="65" spans="34:39" x14ac:dyDescent="0.3">
      <c r="AH65">
        <v>8</v>
      </c>
      <c r="AI65" t="s">
        <v>8</v>
      </c>
      <c r="AK65">
        <v>8</v>
      </c>
      <c r="AL65">
        <f>$H$10+7</f>
        <v>7</v>
      </c>
      <c r="AM65">
        <f t="shared" si="12"/>
        <v>0</v>
      </c>
    </row>
    <row r="66" spans="34:39" x14ac:dyDescent="0.3">
      <c r="AH66">
        <v>11</v>
      </c>
      <c r="AK66">
        <v>9</v>
      </c>
      <c r="AL66">
        <f>$H$10+8</f>
        <v>8</v>
      </c>
    </row>
    <row r="67" spans="34:39" x14ac:dyDescent="0.3">
      <c r="AH67">
        <v>12</v>
      </c>
      <c r="AK67">
        <v>10</v>
      </c>
      <c r="AL67">
        <f>$H$10+9</f>
        <v>9</v>
      </c>
      <c r="AM67">
        <f t="shared" ref="AM67:AM79" si="13">IF(OR(OR(AL68=$H$17+8,AL68=$H$17+9),AL68=$H$17+10),1,0)</f>
        <v>1</v>
      </c>
    </row>
    <row r="68" spans="34:39" x14ac:dyDescent="0.3">
      <c r="AH68">
        <v>13</v>
      </c>
      <c r="AI68" t="s">
        <v>6</v>
      </c>
      <c r="AK68">
        <v>11</v>
      </c>
      <c r="AL68">
        <f>$H$10+10</f>
        <v>10</v>
      </c>
      <c r="AM68">
        <f t="shared" si="13"/>
        <v>0</v>
      </c>
    </row>
    <row r="69" spans="34:39" x14ac:dyDescent="0.3">
      <c r="AH69">
        <v>14</v>
      </c>
      <c r="AI69" t="s">
        <v>6</v>
      </c>
      <c r="AK69">
        <v>12</v>
      </c>
      <c r="AL69">
        <f>$H$10+11</f>
        <v>11</v>
      </c>
      <c r="AM69">
        <f t="shared" si="13"/>
        <v>0</v>
      </c>
    </row>
    <row r="70" spans="34:39" x14ac:dyDescent="0.3">
      <c r="AH70">
        <v>15</v>
      </c>
      <c r="AI70" t="s">
        <v>7</v>
      </c>
      <c r="AK70">
        <v>13</v>
      </c>
      <c r="AL70">
        <f>$H$10+12</f>
        <v>12</v>
      </c>
      <c r="AM70">
        <f t="shared" si="13"/>
        <v>0</v>
      </c>
    </row>
    <row r="71" spans="34:39" x14ac:dyDescent="0.3">
      <c r="AH71">
        <v>16</v>
      </c>
      <c r="AI71" t="s">
        <v>7</v>
      </c>
      <c r="AK71">
        <v>14</v>
      </c>
      <c r="AL71">
        <f>$H$10+13</f>
        <v>13</v>
      </c>
      <c r="AM71">
        <f t="shared" si="13"/>
        <v>0</v>
      </c>
    </row>
    <row r="72" spans="34:39" x14ac:dyDescent="0.3">
      <c r="AH72">
        <v>17</v>
      </c>
      <c r="AI72" t="s">
        <v>7</v>
      </c>
      <c r="AK72">
        <v>15</v>
      </c>
      <c r="AL72">
        <f>$H$10+14</f>
        <v>14</v>
      </c>
      <c r="AM72">
        <f t="shared" si="13"/>
        <v>0</v>
      </c>
    </row>
    <row r="73" spans="34:39" x14ac:dyDescent="0.3">
      <c r="AH73">
        <v>18</v>
      </c>
      <c r="AI73" t="s">
        <v>8</v>
      </c>
      <c r="AK73">
        <v>16</v>
      </c>
      <c r="AL73">
        <f>$H$10+15</f>
        <v>15</v>
      </c>
      <c r="AM73">
        <f t="shared" si="13"/>
        <v>0</v>
      </c>
    </row>
    <row r="74" spans="34:39" x14ac:dyDescent="0.3">
      <c r="AH74">
        <v>19</v>
      </c>
      <c r="AK74">
        <v>17</v>
      </c>
      <c r="AL74">
        <f>$H$10+16</f>
        <v>16</v>
      </c>
      <c r="AM74">
        <f t="shared" si="13"/>
        <v>0</v>
      </c>
    </row>
    <row r="75" spans="34:39" x14ac:dyDescent="0.3">
      <c r="AH75">
        <v>21</v>
      </c>
      <c r="AK75">
        <v>18</v>
      </c>
      <c r="AL75">
        <f>$H$10+17</f>
        <v>17</v>
      </c>
      <c r="AM75">
        <f t="shared" si="13"/>
        <v>0</v>
      </c>
    </row>
    <row r="76" spans="34:39" x14ac:dyDescent="0.3">
      <c r="AH76">
        <v>22</v>
      </c>
      <c r="AK76">
        <v>19</v>
      </c>
      <c r="AL76">
        <f>$H$10+18</f>
        <v>18</v>
      </c>
      <c r="AM76">
        <f t="shared" si="13"/>
        <v>0</v>
      </c>
    </row>
    <row r="77" spans="34:39" x14ac:dyDescent="0.3">
      <c r="AH77">
        <v>23</v>
      </c>
      <c r="AK77">
        <v>20</v>
      </c>
      <c r="AL77">
        <f>$H$10+19</f>
        <v>19</v>
      </c>
      <c r="AM77">
        <f t="shared" si="13"/>
        <v>0</v>
      </c>
    </row>
    <row r="78" spans="34:39" x14ac:dyDescent="0.3">
      <c r="AH78">
        <v>24</v>
      </c>
      <c r="AK78">
        <v>21</v>
      </c>
      <c r="AL78">
        <f>$H$10+20</f>
        <v>20</v>
      </c>
      <c r="AM78">
        <f t="shared" si="13"/>
        <v>0</v>
      </c>
    </row>
    <row r="79" spans="34:39" x14ac:dyDescent="0.3">
      <c r="AH79">
        <v>25</v>
      </c>
      <c r="AK79">
        <v>22</v>
      </c>
      <c r="AL79">
        <f>$H$10+21</f>
        <v>21</v>
      </c>
      <c r="AM79">
        <f t="shared" si="13"/>
        <v>0</v>
      </c>
    </row>
    <row r="80" spans="34:39" x14ac:dyDescent="0.3">
      <c r="AH80">
        <v>26</v>
      </c>
      <c r="AK80">
        <v>23</v>
      </c>
      <c r="AL80">
        <f>$H$10+22</f>
        <v>22</v>
      </c>
      <c r="AM80">
        <f t="shared" ref="AM80:AM143" si="14">IF(OR(OR(AL80=$H$17+8,AL80=$H$17+9),AL80=$H$17+10),1,0)</f>
        <v>0</v>
      </c>
    </row>
    <row r="81" spans="30:39" x14ac:dyDescent="0.3">
      <c r="AH81">
        <v>27</v>
      </c>
      <c r="AI81" t="s">
        <v>6</v>
      </c>
      <c r="AK81">
        <v>24</v>
      </c>
      <c r="AL81">
        <f>$H$10+23</f>
        <v>23</v>
      </c>
      <c r="AM81">
        <f t="shared" si="14"/>
        <v>0</v>
      </c>
    </row>
    <row r="82" spans="30:39" x14ac:dyDescent="0.3">
      <c r="AE82" t="s">
        <v>9</v>
      </c>
      <c r="AH82">
        <v>28</v>
      </c>
      <c r="AI82" t="s">
        <v>6</v>
      </c>
      <c r="AK82">
        <v>25</v>
      </c>
      <c r="AL82">
        <f>$H$10+24</f>
        <v>24</v>
      </c>
      <c r="AM82">
        <f t="shared" si="14"/>
        <v>0</v>
      </c>
    </row>
    <row r="83" spans="30:39" x14ac:dyDescent="0.3">
      <c r="AD83">
        <v>100</v>
      </c>
      <c r="AE83" t="e">
        <f>IF(#REF!=100,1,0)</f>
        <v>#REF!</v>
      </c>
      <c r="AH83">
        <v>29</v>
      </c>
      <c r="AI83" t="s">
        <v>6</v>
      </c>
      <c r="AK83">
        <v>26</v>
      </c>
      <c r="AL83">
        <f>$H$10+25</f>
        <v>25</v>
      </c>
      <c r="AM83">
        <f t="shared" si="14"/>
        <v>0</v>
      </c>
    </row>
    <row r="84" spans="30:39" x14ac:dyDescent="0.3">
      <c r="AD84">
        <v>101</v>
      </c>
      <c r="AE84" t="e">
        <f>IF(#REF!=100,1,0)</f>
        <v>#REF!</v>
      </c>
      <c r="AH84">
        <v>30</v>
      </c>
      <c r="AI84" t="s">
        <v>7</v>
      </c>
      <c r="AK84">
        <v>27</v>
      </c>
      <c r="AL84">
        <f>$H$10+26</f>
        <v>26</v>
      </c>
      <c r="AM84">
        <f t="shared" si="14"/>
        <v>0</v>
      </c>
    </row>
    <row r="85" spans="30:39" x14ac:dyDescent="0.3">
      <c r="AD85">
        <v>102</v>
      </c>
      <c r="AE85" t="e">
        <f>IF(#REF!=100,1,0)</f>
        <v>#REF!</v>
      </c>
      <c r="AH85">
        <v>31</v>
      </c>
      <c r="AI85" t="s">
        <v>7</v>
      </c>
      <c r="AK85">
        <v>28</v>
      </c>
      <c r="AL85">
        <f>$H$10+27</f>
        <v>27</v>
      </c>
      <c r="AM85">
        <f t="shared" si="14"/>
        <v>0</v>
      </c>
    </row>
    <row r="86" spans="30:39" x14ac:dyDescent="0.3">
      <c r="AD86">
        <v>103</v>
      </c>
      <c r="AE86" t="e">
        <f>IF(#REF!=100,1,0)</f>
        <v>#REF!</v>
      </c>
      <c r="AH86">
        <v>32</v>
      </c>
      <c r="AI86" t="s">
        <v>7</v>
      </c>
      <c r="AK86">
        <v>29</v>
      </c>
      <c r="AL86">
        <f>$H$10+28</f>
        <v>28</v>
      </c>
      <c r="AM86">
        <f t="shared" si="14"/>
        <v>0</v>
      </c>
    </row>
    <row r="87" spans="30:39" x14ac:dyDescent="0.3">
      <c r="AD87">
        <v>104</v>
      </c>
      <c r="AE87" t="e">
        <f>IF(#REF!=100,1,0)</f>
        <v>#REF!</v>
      </c>
      <c r="AH87">
        <v>33</v>
      </c>
      <c r="AI87" t="s">
        <v>8</v>
      </c>
      <c r="AK87">
        <v>30</v>
      </c>
      <c r="AL87">
        <f>$H$10+29</f>
        <v>29</v>
      </c>
      <c r="AM87">
        <f t="shared" si="14"/>
        <v>0</v>
      </c>
    </row>
    <row r="88" spans="30:39" x14ac:dyDescent="0.3">
      <c r="AD88">
        <v>105</v>
      </c>
      <c r="AE88" t="e">
        <f>IF(#REF!=100,1,0)</f>
        <v>#REF!</v>
      </c>
      <c r="AH88">
        <v>34</v>
      </c>
      <c r="AK88">
        <v>31</v>
      </c>
      <c r="AL88">
        <f>$H$10+30</f>
        <v>30</v>
      </c>
      <c r="AM88">
        <f t="shared" si="14"/>
        <v>0</v>
      </c>
    </row>
    <row r="89" spans="30:39" x14ac:dyDescent="0.3">
      <c r="AD89">
        <v>106</v>
      </c>
      <c r="AE89" t="e">
        <f>IF(#REF!=100,1,0)</f>
        <v>#REF!</v>
      </c>
      <c r="AH89">
        <v>50</v>
      </c>
      <c r="AK89">
        <v>32</v>
      </c>
      <c r="AL89">
        <f>$H$10+31</f>
        <v>31</v>
      </c>
      <c r="AM89">
        <f t="shared" si="14"/>
        <v>0</v>
      </c>
    </row>
    <row r="90" spans="30:39" x14ac:dyDescent="0.3">
      <c r="AD90">
        <v>107</v>
      </c>
      <c r="AE90" t="e">
        <f>IF(#REF!=100,1,0)</f>
        <v>#REF!</v>
      </c>
      <c r="AH90">
        <v>51</v>
      </c>
      <c r="AK90">
        <v>33</v>
      </c>
      <c r="AL90">
        <f>$H$10+32</f>
        <v>32</v>
      </c>
      <c r="AM90">
        <f t="shared" si="14"/>
        <v>0</v>
      </c>
    </row>
    <row r="91" spans="30:39" x14ac:dyDescent="0.3">
      <c r="AD91">
        <v>108</v>
      </c>
      <c r="AE91" t="e">
        <f>IF(#REF!=100,1,0)</f>
        <v>#REF!</v>
      </c>
      <c r="AH91">
        <v>52</v>
      </c>
      <c r="AK91">
        <v>34</v>
      </c>
      <c r="AL91">
        <f>$H$10+33</f>
        <v>33</v>
      </c>
      <c r="AM91">
        <f t="shared" si="14"/>
        <v>0</v>
      </c>
    </row>
    <row r="92" spans="30:39" x14ac:dyDescent="0.3">
      <c r="AH92">
        <v>53</v>
      </c>
      <c r="AK92">
        <v>35</v>
      </c>
      <c r="AL92">
        <f>$H$10+34</f>
        <v>34</v>
      </c>
      <c r="AM92">
        <f t="shared" si="14"/>
        <v>0</v>
      </c>
    </row>
    <row r="93" spans="30:39" x14ac:dyDescent="0.3">
      <c r="AH93">
        <v>54</v>
      </c>
      <c r="AK93">
        <v>36</v>
      </c>
      <c r="AL93">
        <f>$H$10+35</f>
        <v>35</v>
      </c>
      <c r="AM93">
        <f t="shared" si="14"/>
        <v>0</v>
      </c>
    </row>
    <row r="94" spans="30:39" x14ac:dyDescent="0.3">
      <c r="AH94">
        <v>55</v>
      </c>
      <c r="AK94">
        <v>37</v>
      </c>
      <c r="AL94">
        <f>$H$10+36</f>
        <v>36</v>
      </c>
      <c r="AM94">
        <f t="shared" si="14"/>
        <v>0</v>
      </c>
    </row>
    <row r="95" spans="30:39" x14ac:dyDescent="0.3">
      <c r="AH95">
        <v>56</v>
      </c>
      <c r="AK95">
        <v>38</v>
      </c>
      <c r="AL95">
        <f>$H$10+37</f>
        <v>37</v>
      </c>
      <c r="AM95">
        <f t="shared" si="14"/>
        <v>0</v>
      </c>
    </row>
    <row r="96" spans="30:39" x14ac:dyDescent="0.3">
      <c r="AH96">
        <v>57</v>
      </c>
      <c r="AI96" t="s">
        <v>6</v>
      </c>
      <c r="AK96">
        <v>39</v>
      </c>
      <c r="AL96">
        <f>$H$10+38</f>
        <v>38</v>
      </c>
      <c r="AM96">
        <f t="shared" si="14"/>
        <v>0</v>
      </c>
    </row>
    <row r="97" spans="34:39" x14ac:dyDescent="0.3">
      <c r="AH97">
        <v>58</v>
      </c>
      <c r="AI97" t="s">
        <v>6</v>
      </c>
      <c r="AK97">
        <v>40</v>
      </c>
      <c r="AL97">
        <f>$H$10+39</f>
        <v>39</v>
      </c>
      <c r="AM97">
        <f t="shared" si="14"/>
        <v>0</v>
      </c>
    </row>
    <row r="98" spans="34:39" x14ac:dyDescent="0.3">
      <c r="AH98">
        <v>59</v>
      </c>
      <c r="AI98" t="s">
        <v>6</v>
      </c>
      <c r="AK98">
        <v>41</v>
      </c>
      <c r="AL98">
        <f>$H$10+40</f>
        <v>40</v>
      </c>
      <c r="AM98">
        <f t="shared" si="14"/>
        <v>0</v>
      </c>
    </row>
    <row r="99" spans="34:39" x14ac:dyDescent="0.3">
      <c r="AH99">
        <v>60</v>
      </c>
      <c r="AI99" t="s">
        <v>7</v>
      </c>
      <c r="AK99">
        <v>42</v>
      </c>
      <c r="AL99">
        <f>$H$10+41</f>
        <v>41</v>
      </c>
      <c r="AM99">
        <f t="shared" si="14"/>
        <v>0</v>
      </c>
    </row>
    <row r="100" spans="34:39" x14ac:dyDescent="0.3">
      <c r="AH100">
        <v>61</v>
      </c>
      <c r="AI100" t="s">
        <v>7</v>
      </c>
      <c r="AK100">
        <v>43</v>
      </c>
      <c r="AL100">
        <f>$H$10+42</f>
        <v>42</v>
      </c>
      <c r="AM100">
        <f t="shared" si="14"/>
        <v>0</v>
      </c>
    </row>
    <row r="101" spans="34:39" x14ac:dyDescent="0.3">
      <c r="AH101">
        <v>62</v>
      </c>
      <c r="AI101" t="s">
        <v>7</v>
      </c>
      <c r="AK101">
        <v>44</v>
      </c>
      <c r="AL101">
        <f>$H$10+43</f>
        <v>43</v>
      </c>
      <c r="AM101">
        <f t="shared" si="14"/>
        <v>0</v>
      </c>
    </row>
    <row r="102" spans="34:39" x14ac:dyDescent="0.3">
      <c r="AH102">
        <v>63</v>
      </c>
      <c r="AI102" t="s">
        <v>8</v>
      </c>
      <c r="AK102">
        <v>45</v>
      </c>
      <c r="AL102">
        <f>$H$10+44</f>
        <v>44</v>
      </c>
      <c r="AM102">
        <f t="shared" si="14"/>
        <v>0</v>
      </c>
    </row>
    <row r="103" spans="34:39" x14ac:dyDescent="0.3">
      <c r="AH103">
        <v>64</v>
      </c>
      <c r="AK103">
        <v>46</v>
      </c>
      <c r="AL103">
        <f>$H$10+45</f>
        <v>45</v>
      </c>
      <c r="AM103">
        <f t="shared" si="14"/>
        <v>0</v>
      </c>
    </row>
    <row r="104" spans="34:39" x14ac:dyDescent="0.3">
      <c r="AH104">
        <v>80</v>
      </c>
      <c r="AK104">
        <v>47</v>
      </c>
      <c r="AL104">
        <f>$H$10+46</f>
        <v>46</v>
      </c>
      <c r="AM104">
        <f t="shared" si="14"/>
        <v>0</v>
      </c>
    </row>
    <row r="105" spans="34:39" x14ac:dyDescent="0.3">
      <c r="AH105">
        <v>81</v>
      </c>
      <c r="AK105">
        <v>48</v>
      </c>
      <c r="AL105">
        <f>$H$10+47</f>
        <v>47</v>
      </c>
      <c r="AM105">
        <f t="shared" si="14"/>
        <v>0</v>
      </c>
    </row>
    <row r="106" spans="34:39" x14ac:dyDescent="0.3">
      <c r="AH106">
        <v>82</v>
      </c>
      <c r="AK106">
        <v>49</v>
      </c>
      <c r="AL106">
        <f>$H$10+48</f>
        <v>48</v>
      </c>
      <c r="AM106">
        <f t="shared" si="14"/>
        <v>0</v>
      </c>
    </row>
    <row r="107" spans="34:39" x14ac:dyDescent="0.3">
      <c r="AH107">
        <v>83</v>
      </c>
      <c r="AK107">
        <v>50</v>
      </c>
      <c r="AL107">
        <f>$H$10+49</f>
        <v>49</v>
      </c>
      <c r="AM107">
        <f t="shared" si="14"/>
        <v>0</v>
      </c>
    </row>
    <row r="108" spans="34:39" x14ac:dyDescent="0.3">
      <c r="AH108">
        <v>84</v>
      </c>
      <c r="AK108">
        <v>51</v>
      </c>
      <c r="AL108">
        <f>$H$10+50</f>
        <v>50</v>
      </c>
      <c r="AM108">
        <f t="shared" si="14"/>
        <v>0</v>
      </c>
    </row>
    <row r="109" spans="34:39" x14ac:dyDescent="0.3">
      <c r="AH109">
        <v>85</v>
      </c>
      <c r="AK109">
        <v>52</v>
      </c>
      <c r="AL109">
        <f>$H$10+51</f>
        <v>51</v>
      </c>
      <c r="AM109">
        <f t="shared" si="14"/>
        <v>0</v>
      </c>
    </row>
    <row r="110" spans="34:39" x14ac:dyDescent="0.3">
      <c r="AH110">
        <v>86</v>
      </c>
      <c r="AK110">
        <v>53</v>
      </c>
      <c r="AL110">
        <f>$H$10+52</f>
        <v>52</v>
      </c>
      <c r="AM110">
        <f t="shared" si="14"/>
        <v>0</v>
      </c>
    </row>
    <row r="111" spans="34:39" x14ac:dyDescent="0.3">
      <c r="AH111">
        <v>87</v>
      </c>
      <c r="AI111" t="s">
        <v>6</v>
      </c>
      <c r="AK111">
        <v>54</v>
      </c>
      <c r="AL111">
        <f>$H$10+53</f>
        <v>53</v>
      </c>
      <c r="AM111">
        <f t="shared" si="14"/>
        <v>0</v>
      </c>
    </row>
    <row r="112" spans="34:39" x14ac:dyDescent="0.3">
      <c r="AH112">
        <v>88</v>
      </c>
      <c r="AI112" t="s">
        <v>6</v>
      </c>
      <c r="AK112">
        <v>55</v>
      </c>
      <c r="AL112">
        <f>$H$10+54</f>
        <v>54</v>
      </c>
      <c r="AM112">
        <f t="shared" si="14"/>
        <v>0</v>
      </c>
    </row>
    <row r="113" spans="34:39" x14ac:dyDescent="0.3">
      <c r="AH113">
        <v>89</v>
      </c>
      <c r="AI113" t="s">
        <v>6</v>
      </c>
      <c r="AK113">
        <v>56</v>
      </c>
      <c r="AL113">
        <f>$H$10+55</f>
        <v>55</v>
      </c>
      <c r="AM113">
        <f t="shared" si="14"/>
        <v>0</v>
      </c>
    </row>
    <row r="114" spans="34:39" x14ac:dyDescent="0.3">
      <c r="AH114">
        <v>90</v>
      </c>
      <c r="AI114" t="s">
        <v>7</v>
      </c>
      <c r="AK114">
        <v>57</v>
      </c>
      <c r="AL114">
        <f>$H$10+56</f>
        <v>56</v>
      </c>
      <c r="AM114">
        <f t="shared" si="14"/>
        <v>0</v>
      </c>
    </row>
    <row r="115" spans="34:39" x14ac:dyDescent="0.3">
      <c r="AH115">
        <v>91</v>
      </c>
      <c r="AI115" t="s">
        <v>7</v>
      </c>
      <c r="AK115">
        <v>58</v>
      </c>
      <c r="AL115">
        <f>$H$10+57</f>
        <v>57</v>
      </c>
      <c r="AM115">
        <f t="shared" si="14"/>
        <v>0</v>
      </c>
    </row>
    <row r="116" spans="34:39" x14ac:dyDescent="0.3">
      <c r="AH116">
        <v>92</v>
      </c>
      <c r="AI116" t="s">
        <v>7</v>
      </c>
      <c r="AK116">
        <v>59</v>
      </c>
      <c r="AL116">
        <f>$H$10+58</f>
        <v>58</v>
      </c>
      <c r="AM116">
        <f t="shared" si="14"/>
        <v>0</v>
      </c>
    </row>
    <row r="117" spans="34:39" x14ac:dyDescent="0.3">
      <c r="AH117">
        <v>93</v>
      </c>
      <c r="AI117" t="s">
        <v>8</v>
      </c>
      <c r="AK117">
        <v>60</v>
      </c>
      <c r="AL117">
        <f>$H$10+59</f>
        <v>59</v>
      </c>
      <c r="AM117">
        <f t="shared" si="14"/>
        <v>0</v>
      </c>
    </row>
    <row r="118" spans="34:39" x14ac:dyDescent="0.3">
      <c r="AH118">
        <v>94</v>
      </c>
      <c r="AK118">
        <v>61</v>
      </c>
      <c r="AL118">
        <f>$H$10+60</f>
        <v>60</v>
      </c>
      <c r="AM118">
        <f t="shared" si="14"/>
        <v>0</v>
      </c>
    </row>
    <row r="119" spans="34:39" x14ac:dyDescent="0.3">
      <c r="AK119">
        <v>62</v>
      </c>
      <c r="AL119">
        <f>$H$10+61</f>
        <v>61</v>
      </c>
      <c r="AM119">
        <f t="shared" si="14"/>
        <v>0</v>
      </c>
    </row>
    <row r="120" spans="34:39" x14ac:dyDescent="0.3">
      <c r="AK120">
        <v>63</v>
      </c>
      <c r="AL120">
        <f>$H$10+62</f>
        <v>62</v>
      </c>
      <c r="AM120">
        <f t="shared" si="14"/>
        <v>0</v>
      </c>
    </row>
    <row r="121" spans="34:39" x14ac:dyDescent="0.3">
      <c r="AK121">
        <v>64</v>
      </c>
      <c r="AL121">
        <f>$H$10+63</f>
        <v>63</v>
      </c>
      <c r="AM121">
        <f t="shared" si="14"/>
        <v>0</v>
      </c>
    </row>
    <row r="122" spans="34:39" x14ac:dyDescent="0.3">
      <c r="AK122">
        <v>65</v>
      </c>
      <c r="AL122">
        <f>$H$10+64</f>
        <v>64</v>
      </c>
      <c r="AM122">
        <f t="shared" si="14"/>
        <v>0</v>
      </c>
    </row>
    <row r="123" spans="34:39" x14ac:dyDescent="0.3">
      <c r="AK123">
        <v>66</v>
      </c>
      <c r="AL123">
        <f>$H$10+65</f>
        <v>65</v>
      </c>
      <c r="AM123">
        <f t="shared" si="14"/>
        <v>0</v>
      </c>
    </row>
    <row r="124" spans="34:39" x14ac:dyDescent="0.3">
      <c r="AK124">
        <v>67</v>
      </c>
      <c r="AL124">
        <f>$H$10+66</f>
        <v>66</v>
      </c>
      <c r="AM124">
        <f t="shared" si="14"/>
        <v>0</v>
      </c>
    </row>
    <row r="125" spans="34:39" x14ac:dyDescent="0.3">
      <c r="AK125">
        <v>68</v>
      </c>
      <c r="AL125">
        <f>$H$10+67</f>
        <v>67</v>
      </c>
      <c r="AM125">
        <f t="shared" si="14"/>
        <v>0</v>
      </c>
    </row>
    <row r="126" spans="34:39" x14ac:dyDescent="0.3">
      <c r="AK126">
        <v>69</v>
      </c>
      <c r="AL126">
        <f>$H$10+68</f>
        <v>68</v>
      </c>
      <c r="AM126">
        <f t="shared" si="14"/>
        <v>0</v>
      </c>
    </row>
    <row r="127" spans="34:39" x14ac:dyDescent="0.3">
      <c r="AK127">
        <v>70</v>
      </c>
      <c r="AL127">
        <f>$H$10+69</f>
        <v>69</v>
      </c>
      <c r="AM127">
        <f t="shared" si="14"/>
        <v>0</v>
      </c>
    </row>
    <row r="128" spans="34:39" x14ac:dyDescent="0.3">
      <c r="AK128">
        <v>71</v>
      </c>
      <c r="AL128">
        <f>$H$10+70</f>
        <v>70</v>
      </c>
      <c r="AM128">
        <f t="shared" si="14"/>
        <v>0</v>
      </c>
    </row>
    <row r="129" spans="37:39" x14ac:dyDescent="0.3">
      <c r="AK129">
        <v>72</v>
      </c>
      <c r="AL129">
        <f>$H$10+71</f>
        <v>71</v>
      </c>
      <c r="AM129">
        <f t="shared" si="14"/>
        <v>0</v>
      </c>
    </row>
    <row r="130" spans="37:39" x14ac:dyDescent="0.3">
      <c r="AK130">
        <v>73</v>
      </c>
      <c r="AL130">
        <f>$H$10+72</f>
        <v>72</v>
      </c>
      <c r="AM130">
        <f t="shared" si="14"/>
        <v>0</v>
      </c>
    </row>
    <row r="131" spans="37:39" x14ac:dyDescent="0.3">
      <c r="AK131">
        <v>74</v>
      </c>
      <c r="AL131">
        <f>$H$10+73</f>
        <v>73</v>
      </c>
      <c r="AM131">
        <f t="shared" si="14"/>
        <v>0</v>
      </c>
    </row>
    <row r="132" spans="37:39" x14ac:dyDescent="0.3">
      <c r="AK132">
        <v>75</v>
      </c>
      <c r="AL132">
        <f>$H$10+74</f>
        <v>74</v>
      </c>
      <c r="AM132">
        <f t="shared" si="14"/>
        <v>0</v>
      </c>
    </row>
    <row r="133" spans="37:39" x14ac:dyDescent="0.3">
      <c r="AK133">
        <v>76</v>
      </c>
      <c r="AL133">
        <f>$H$10+75</f>
        <v>75</v>
      </c>
      <c r="AM133">
        <f t="shared" si="14"/>
        <v>0</v>
      </c>
    </row>
    <row r="134" spans="37:39" x14ac:dyDescent="0.3">
      <c r="AK134">
        <v>77</v>
      </c>
      <c r="AL134">
        <f>$H$10+76</f>
        <v>76</v>
      </c>
      <c r="AM134">
        <f t="shared" si="14"/>
        <v>0</v>
      </c>
    </row>
    <row r="135" spans="37:39" x14ac:dyDescent="0.3">
      <c r="AK135">
        <v>78</v>
      </c>
      <c r="AL135">
        <f>$H$10+77</f>
        <v>77</v>
      </c>
      <c r="AM135">
        <f t="shared" si="14"/>
        <v>0</v>
      </c>
    </row>
    <row r="136" spans="37:39" x14ac:dyDescent="0.3">
      <c r="AK136">
        <v>79</v>
      </c>
      <c r="AL136">
        <f>$H$10+78</f>
        <v>78</v>
      </c>
      <c r="AM136">
        <f t="shared" si="14"/>
        <v>0</v>
      </c>
    </row>
    <row r="137" spans="37:39" x14ac:dyDescent="0.3">
      <c r="AK137">
        <v>80</v>
      </c>
      <c r="AL137">
        <f>$H$10+79</f>
        <v>79</v>
      </c>
      <c r="AM137">
        <f t="shared" si="14"/>
        <v>0</v>
      </c>
    </row>
    <row r="138" spans="37:39" x14ac:dyDescent="0.3">
      <c r="AK138">
        <v>81</v>
      </c>
      <c r="AL138">
        <f>$H$10+80</f>
        <v>80</v>
      </c>
      <c r="AM138">
        <f t="shared" si="14"/>
        <v>0</v>
      </c>
    </row>
    <row r="139" spans="37:39" x14ac:dyDescent="0.3">
      <c r="AK139">
        <v>82</v>
      </c>
      <c r="AL139">
        <f>$H$10+81</f>
        <v>81</v>
      </c>
      <c r="AM139">
        <f t="shared" si="14"/>
        <v>0</v>
      </c>
    </row>
    <row r="140" spans="37:39" x14ac:dyDescent="0.3">
      <c r="AK140">
        <v>83</v>
      </c>
      <c r="AL140">
        <f>$H$10+82</f>
        <v>82</v>
      </c>
      <c r="AM140">
        <f t="shared" si="14"/>
        <v>0</v>
      </c>
    </row>
    <row r="141" spans="37:39" x14ac:dyDescent="0.3">
      <c r="AK141">
        <v>84</v>
      </c>
      <c r="AL141">
        <f>$H$10+83</f>
        <v>83</v>
      </c>
      <c r="AM141">
        <f t="shared" si="14"/>
        <v>0</v>
      </c>
    </row>
    <row r="142" spans="37:39" x14ac:dyDescent="0.3">
      <c r="AK142">
        <v>85</v>
      </c>
      <c r="AL142">
        <f>$H$10+84</f>
        <v>84</v>
      </c>
      <c r="AM142">
        <f t="shared" si="14"/>
        <v>0</v>
      </c>
    </row>
    <row r="143" spans="37:39" x14ac:dyDescent="0.3">
      <c r="AK143">
        <v>86</v>
      </c>
      <c r="AL143">
        <f>$H$10+85</f>
        <v>85</v>
      </c>
      <c r="AM143">
        <f t="shared" si="14"/>
        <v>0</v>
      </c>
    </row>
    <row r="144" spans="37:39" x14ac:dyDescent="0.3">
      <c r="AK144">
        <v>87</v>
      </c>
      <c r="AL144">
        <f>$H$10+86</f>
        <v>86</v>
      </c>
      <c r="AM144">
        <f t="shared" ref="AM144:AM165" si="15">IF(OR(OR(AL144=$H$17+8,AL144=$H$17+9),AL144=$H$17+10),1,0)</f>
        <v>0</v>
      </c>
    </row>
    <row r="145" spans="37:39" x14ac:dyDescent="0.3">
      <c r="AK145">
        <v>88</v>
      </c>
      <c r="AL145">
        <f>$H$10+87</f>
        <v>87</v>
      </c>
      <c r="AM145">
        <f t="shared" si="15"/>
        <v>0</v>
      </c>
    </row>
    <row r="146" spans="37:39" x14ac:dyDescent="0.3">
      <c r="AK146">
        <v>89</v>
      </c>
      <c r="AL146">
        <f>$H$10+88</f>
        <v>88</v>
      </c>
      <c r="AM146">
        <f t="shared" si="15"/>
        <v>0</v>
      </c>
    </row>
    <row r="147" spans="37:39" x14ac:dyDescent="0.3">
      <c r="AK147">
        <v>90</v>
      </c>
      <c r="AL147">
        <f>$H$10+89</f>
        <v>89</v>
      </c>
      <c r="AM147">
        <f t="shared" si="15"/>
        <v>0</v>
      </c>
    </row>
    <row r="148" spans="37:39" x14ac:dyDescent="0.3">
      <c r="AK148">
        <v>91</v>
      </c>
      <c r="AL148">
        <f>$H$10+90</f>
        <v>90</v>
      </c>
      <c r="AM148">
        <f t="shared" si="15"/>
        <v>0</v>
      </c>
    </row>
    <row r="149" spans="37:39" x14ac:dyDescent="0.3">
      <c r="AK149">
        <v>92</v>
      </c>
      <c r="AL149">
        <f>$H$10+91</f>
        <v>91</v>
      </c>
      <c r="AM149">
        <f t="shared" si="15"/>
        <v>0</v>
      </c>
    </row>
    <row r="150" spans="37:39" x14ac:dyDescent="0.3">
      <c r="AK150">
        <v>93</v>
      </c>
      <c r="AL150">
        <f>$H$10+92</f>
        <v>92</v>
      </c>
      <c r="AM150">
        <f t="shared" si="15"/>
        <v>0</v>
      </c>
    </row>
    <row r="151" spans="37:39" x14ac:dyDescent="0.3">
      <c r="AK151">
        <v>94</v>
      </c>
      <c r="AL151">
        <f>$H$10+93</f>
        <v>93</v>
      </c>
      <c r="AM151">
        <f t="shared" si="15"/>
        <v>0</v>
      </c>
    </row>
    <row r="152" spans="37:39" x14ac:dyDescent="0.3">
      <c r="AK152">
        <v>95</v>
      </c>
      <c r="AL152">
        <f>$H$10+94</f>
        <v>94</v>
      </c>
      <c r="AM152">
        <f t="shared" si="15"/>
        <v>0</v>
      </c>
    </row>
    <row r="153" spans="37:39" x14ac:dyDescent="0.3">
      <c r="AK153">
        <v>96</v>
      </c>
      <c r="AL153">
        <f>$H$10+95</f>
        <v>95</v>
      </c>
      <c r="AM153">
        <f t="shared" si="15"/>
        <v>0</v>
      </c>
    </row>
    <row r="154" spans="37:39" x14ac:dyDescent="0.3">
      <c r="AK154">
        <v>97</v>
      </c>
      <c r="AL154">
        <f>$H$10+96</f>
        <v>96</v>
      </c>
      <c r="AM154">
        <f t="shared" si="15"/>
        <v>0</v>
      </c>
    </row>
    <row r="155" spans="37:39" x14ac:dyDescent="0.3">
      <c r="AK155">
        <v>98</v>
      </c>
      <c r="AL155">
        <f>$H$10+97</f>
        <v>97</v>
      </c>
      <c r="AM155">
        <f t="shared" si="15"/>
        <v>0</v>
      </c>
    </row>
    <row r="156" spans="37:39" x14ac:dyDescent="0.3">
      <c r="AK156">
        <v>99</v>
      </c>
      <c r="AL156">
        <f>$H$10+98</f>
        <v>98</v>
      </c>
      <c r="AM156">
        <f t="shared" si="15"/>
        <v>0</v>
      </c>
    </row>
    <row r="157" spans="37:39" x14ac:dyDescent="0.3">
      <c r="AK157">
        <v>100</v>
      </c>
      <c r="AL157">
        <f>$H$10+99</f>
        <v>99</v>
      </c>
      <c r="AM157">
        <f t="shared" si="15"/>
        <v>0</v>
      </c>
    </row>
    <row r="158" spans="37:39" x14ac:dyDescent="0.3">
      <c r="AK158">
        <v>101</v>
      </c>
      <c r="AL158">
        <f>$H$10+100</f>
        <v>100</v>
      </c>
      <c r="AM158">
        <f t="shared" si="15"/>
        <v>0</v>
      </c>
    </row>
    <row r="159" spans="37:39" x14ac:dyDescent="0.3">
      <c r="AK159">
        <v>102</v>
      </c>
      <c r="AL159">
        <f>$H$10+101</f>
        <v>101</v>
      </c>
      <c r="AM159">
        <f t="shared" si="15"/>
        <v>0</v>
      </c>
    </row>
    <row r="160" spans="37:39" x14ac:dyDescent="0.3">
      <c r="AK160">
        <v>103</v>
      </c>
      <c r="AL160">
        <f>$H$10+102</f>
        <v>102</v>
      </c>
      <c r="AM160">
        <f t="shared" si="15"/>
        <v>0</v>
      </c>
    </row>
    <row r="161" spans="37:39" x14ac:dyDescent="0.3">
      <c r="AK161">
        <v>104</v>
      </c>
      <c r="AL161">
        <f>$H$10+103</f>
        <v>103</v>
      </c>
      <c r="AM161">
        <f t="shared" si="15"/>
        <v>0</v>
      </c>
    </row>
    <row r="162" spans="37:39" x14ac:dyDescent="0.3">
      <c r="AK162">
        <v>105</v>
      </c>
      <c r="AL162">
        <f>$H$10+104</f>
        <v>104</v>
      </c>
      <c r="AM162">
        <f t="shared" si="15"/>
        <v>0</v>
      </c>
    </row>
    <row r="163" spans="37:39" x14ac:dyDescent="0.3">
      <c r="AK163">
        <v>106</v>
      </c>
      <c r="AL163">
        <f>$H$10+105</f>
        <v>105</v>
      </c>
      <c r="AM163">
        <f t="shared" si="15"/>
        <v>0</v>
      </c>
    </row>
    <row r="164" spans="37:39" x14ac:dyDescent="0.3">
      <c r="AK164">
        <v>107</v>
      </c>
      <c r="AL164">
        <f>$H$10+106</f>
        <v>106</v>
      </c>
      <c r="AM164">
        <f t="shared" si="15"/>
        <v>0</v>
      </c>
    </row>
    <row r="165" spans="37:39" x14ac:dyDescent="0.3">
      <c r="AK165">
        <v>108</v>
      </c>
      <c r="AL165">
        <f>$H$10+107</f>
        <v>107</v>
      </c>
      <c r="AM165">
        <f t="shared" si="15"/>
        <v>0</v>
      </c>
    </row>
  </sheetData>
  <sheetProtection algorithmName="SHA-512" hashValue="LmQrsPSGIdtN2T7dhceEq8rfsmq6YXjtVHtAUuvMDyOxa+rI9hN/rOeaZvAGHtPkolPNejtdKHiliXJbmx42IQ==" saltValue="d1tmu4sVzO3K8Qqp2ay6Vg==" spinCount="100000" sheet="1" selectLockedCells="1"/>
  <mergeCells count="74">
    <mergeCell ref="N12:O12"/>
    <mergeCell ref="M15:O15"/>
    <mergeCell ref="A24:C24"/>
    <mergeCell ref="D24:E24"/>
    <mergeCell ref="B22:F23"/>
    <mergeCell ref="C21:E21"/>
    <mergeCell ref="A21:B21"/>
    <mergeCell ref="J24:L24"/>
    <mergeCell ref="J23:L23"/>
    <mergeCell ref="M24:O24"/>
    <mergeCell ref="P23:P24"/>
    <mergeCell ref="E17:F17"/>
    <mergeCell ref="G17:H17"/>
    <mergeCell ref="J22:P22"/>
    <mergeCell ref="T17:V17"/>
    <mergeCell ref="U11:AB11"/>
    <mergeCell ref="M4:T4"/>
    <mergeCell ref="J25:P25"/>
    <mergeCell ref="Q24:AB24"/>
    <mergeCell ref="R18:AB23"/>
    <mergeCell ref="L21:M21"/>
    <mergeCell ref="L18:M18"/>
    <mergeCell ref="M23:O23"/>
    <mergeCell ref="U12:AB12"/>
    <mergeCell ref="X9:AB10"/>
    <mergeCell ref="L9:M9"/>
    <mergeCell ref="S13:AA13"/>
    <mergeCell ref="T16:V16"/>
    <mergeCell ref="J18:K18"/>
    <mergeCell ref="L11:M11"/>
    <mergeCell ref="F21:G21"/>
    <mergeCell ref="A18:B18"/>
    <mergeCell ref="C18:E18"/>
    <mergeCell ref="J12:K12"/>
    <mergeCell ref="J11:K11"/>
    <mergeCell ref="B11:C11"/>
    <mergeCell ref="B13:D13"/>
    <mergeCell ref="Z8:AB8"/>
    <mergeCell ref="U9:W9"/>
    <mergeCell ref="U8:W8"/>
    <mergeCell ref="P9:Q9"/>
    <mergeCell ref="S9:T9"/>
    <mergeCell ref="B7:C7"/>
    <mergeCell ref="B8:C8"/>
    <mergeCell ref="U6:AB6"/>
    <mergeCell ref="U3:AB4"/>
    <mergeCell ref="E2:L2"/>
    <mergeCell ref="E3:L4"/>
    <mergeCell ref="M2:T2"/>
    <mergeCell ref="U2:AB2"/>
    <mergeCell ref="C5:D5"/>
    <mergeCell ref="G5:G6"/>
    <mergeCell ref="M3:T3"/>
    <mergeCell ref="J6:K6"/>
    <mergeCell ref="J5:Q5"/>
    <mergeCell ref="A2:D2"/>
    <mergeCell ref="A5:B5"/>
    <mergeCell ref="A3:B4"/>
    <mergeCell ref="A1:AB1"/>
    <mergeCell ref="B9:C9"/>
    <mergeCell ref="B10:C10"/>
    <mergeCell ref="B12:E12"/>
    <mergeCell ref="S10:T10"/>
    <mergeCell ref="U10:W10"/>
    <mergeCell ref="L10:O10"/>
    <mergeCell ref="X7:Y7"/>
    <mergeCell ref="Z7:AB7"/>
    <mergeCell ref="C3:D4"/>
    <mergeCell ref="X8:Y8"/>
    <mergeCell ref="K8:Q8"/>
    <mergeCell ref="S6:T6"/>
    <mergeCell ref="J7:K7"/>
    <mergeCell ref="U7:W7"/>
    <mergeCell ref="B6:C6"/>
  </mergeCells>
  <dataValidations count="1">
    <dataValidation type="list" allowBlank="1" showInputMessage="1" showErrorMessage="1" sqref="H10" xr:uid="{00000000-0002-0000-0100-000000000000}">
      <formula1>#REF!</formula1>
    </dataValidation>
  </dataValidations>
  <hyperlinks>
    <hyperlink ref="J6:K6" location="'GG Worksheet '!A1" display="FS-Therapy" xr:uid="{00000000-0004-0000-0100-000000000000}"/>
    <hyperlink ref="J12:K12" location="'NTA Wo'!A1" display="NTA Points:" xr:uid="{00000000-0004-0000-0100-000001000000}"/>
    <hyperlink ref="J11" location="'Nursing  Worksheet'!A1" display="Nursing" xr:uid="{00000000-0004-0000-0100-000002000000}"/>
    <hyperlink ref="J11:K11" location="'Nursing  Worksheet'!A1" display="Nursing:" xr:uid="{00000000-0004-0000-0100-000003000000}"/>
    <hyperlink ref="J18:K18" location="'ST Worksheet'!A1" display="SLP " xr:uid="{00000000-0004-0000-0100-000005000000}"/>
  </hyperlinks>
  <pageMargins left="0.2" right="0.2" top="0.5" bottom="0.25" header="0.3" footer="0.3"/>
  <pageSetup scale="98"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'Codes for Conversion of GG'!$O$2:$O$18</xm:f>
          </x14:formula1>
          <xm:sqref>K8:Q8</xm:sqref>
        </x14:dataValidation>
        <x14:dataValidation type="list" allowBlank="1" showInputMessage="1" showErrorMessage="1" xr:uid="{F671923B-1B53-4B4C-A314-0A75210171D3}">
          <x14:formula1>
            <xm:f>'Codes for Conversion of GG'!$AM$2:$AM$32</xm:f>
          </x14:formula1>
          <xm:sqref>M2:T2</xm:sqref>
        </x14:dataValidation>
        <x14:dataValidation type="list" allowBlank="1" showInputMessage="1" showErrorMessage="1" xr:uid="{A65F1C9A-B951-45F8-BF8D-A2F265502314}">
          <x14:formula1>
            <xm:f>'Codes for Conversion of GG'!$A$13:$A$15</xm:f>
          </x14:formula1>
          <xm:sqref>E2:L2</xm:sqref>
        </x14:dataValidation>
        <x14:dataValidation type="list" allowBlank="1" showInputMessage="1" showErrorMessage="1" xr:uid="{FABCA634-30EC-4F07-ADB2-D4E0955077E7}">
          <x14:formula1>
            <xm:f>Sheet1!$A$1:$A$20</xm:f>
          </x14:formula1>
          <xm:sqref>U11:AB11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FE75D-D380-4C23-A083-824C54F9C624}">
  <dimension ref="A2:A19"/>
  <sheetViews>
    <sheetView workbookViewId="0">
      <selection activeCell="A2" sqref="A2:A20"/>
    </sheetView>
  </sheetViews>
  <sheetFormatPr defaultRowHeight="14.4" x14ac:dyDescent="0.3"/>
  <cols>
    <col min="1" max="1" width="39.5546875" customWidth="1"/>
  </cols>
  <sheetData>
    <row r="2" spans="1:1" x14ac:dyDescent="0.3">
      <c r="A2" t="s">
        <v>274</v>
      </c>
    </row>
    <row r="3" spans="1:1" x14ac:dyDescent="0.3">
      <c r="A3" t="s">
        <v>260</v>
      </c>
    </row>
    <row r="4" spans="1:1" x14ac:dyDescent="0.3">
      <c r="A4" t="s">
        <v>261</v>
      </c>
    </row>
    <row r="5" spans="1:1" x14ac:dyDescent="0.3">
      <c r="A5" t="s">
        <v>270</v>
      </c>
    </row>
    <row r="6" spans="1:1" x14ac:dyDescent="0.3">
      <c r="A6" t="s">
        <v>262</v>
      </c>
    </row>
    <row r="7" spans="1:1" x14ac:dyDescent="0.3">
      <c r="A7" t="s">
        <v>269</v>
      </c>
    </row>
    <row r="8" spans="1:1" x14ac:dyDescent="0.3">
      <c r="A8" t="s">
        <v>263</v>
      </c>
    </row>
    <row r="9" spans="1:1" x14ac:dyDescent="0.3">
      <c r="A9" t="s">
        <v>3542</v>
      </c>
    </row>
    <row r="10" spans="1:1" x14ac:dyDescent="0.3">
      <c r="A10" t="s">
        <v>273</v>
      </c>
    </row>
    <row r="11" spans="1:1" x14ac:dyDescent="0.3">
      <c r="A11" t="s">
        <v>266</v>
      </c>
    </row>
    <row r="12" spans="1:1" x14ac:dyDescent="0.3">
      <c r="A12" t="s">
        <v>3543</v>
      </c>
    </row>
    <row r="13" spans="1:1" x14ac:dyDescent="0.3">
      <c r="A13" t="s">
        <v>267</v>
      </c>
    </row>
    <row r="14" spans="1:1" x14ac:dyDescent="0.3">
      <c r="A14" t="s">
        <v>264</v>
      </c>
    </row>
    <row r="15" spans="1:1" x14ac:dyDescent="0.3">
      <c r="A15" t="s">
        <v>3544</v>
      </c>
    </row>
    <row r="16" spans="1:1" x14ac:dyDescent="0.3">
      <c r="A16" t="s">
        <v>271</v>
      </c>
    </row>
    <row r="17" spans="1:1" x14ac:dyDescent="0.3">
      <c r="A17" t="s">
        <v>268</v>
      </c>
    </row>
    <row r="18" spans="1:1" x14ac:dyDescent="0.3">
      <c r="A18" t="s">
        <v>265</v>
      </c>
    </row>
    <row r="19" spans="1:1" x14ac:dyDescent="0.3">
      <c r="A19" t="s">
        <v>272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1">
    <tabColor theme="3" tint="0.39997558519241921"/>
  </sheetPr>
  <dimension ref="A1:DD1537"/>
  <sheetViews>
    <sheetView topLeftCell="A12" workbookViewId="0">
      <selection activeCell="F10" sqref="F10"/>
    </sheetView>
  </sheetViews>
  <sheetFormatPr defaultRowHeight="14.4" x14ac:dyDescent="0.3"/>
  <cols>
    <col min="1" max="5" width="8.88671875" style="123"/>
    <col min="6" max="6" width="35.6640625" style="123" customWidth="1"/>
    <col min="7" max="7" width="18.33203125" style="123" customWidth="1"/>
    <col min="8" max="8" width="13.6640625" style="123" customWidth="1"/>
    <col min="9" max="9" width="15.6640625" style="123" customWidth="1"/>
    <col min="10" max="10" width="8.88671875" style="123"/>
    <col min="11" max="11" width="18.44140625" style="123" customWidth="1"/>
    <col min="12" max="14" width="8.88671875" style="123"/>
    <col min="15" max="15" width="47.33203125" style="123" customWidth="1"/>
    <col min="16" max="16" width="8.88671875" style="123"/>
    <col min="17" max="17" width="41.5546875" style="123" customWidth="1"/>
    <col min="18" max="20" width="8.88671875" style="123"/>
    <col min="21" max="21" width="14.33203125" style="123" customWidth="1"/>
    <col min="22" max="22" width="16.44140625" style="123" customWidth="1"/>
    <col min="23" max="35" width="8.88671875" style="123"/>
    <col min="36" max="36" width="47.21875" style="123" customWidth="1"/>
    <col min="37" max="37" width="33.21875" style="123" customWidth="1"/>
    <col min="38" max="38" width="8.88671875" style="123"/>
    <col min="39" max="39" width="36.33203125" style="123" customWidth="1"/>
    <col min="40" max="40" width="56.109375" style="123" customWidth="1"/>
    <col min="41" max="42" width="8.88671875" style="123"/>
    <col min="43" max="43" width="8.88671875" style="186"/>
    <col min="44" max="44" width="8.88671875" style="123"/>
    <col min="45" max="45" width="21.88671875" style="123" customWidth="1"/>
    <col min="46" max="46" width="20.109375" style="123" customWidth="1"/>
    <col min="47" max="48" width="8.88671875" style="123"/>
    <col min="49" max="49" width="14.88671875" style="123" customWidth="1"/>
    <col min="50" max="50" width="39.77734375" style="123" customWidth="1"/>
    <col min="51" max="51" width="43.88671875" style="123" customWidth="1"/>
    <col min="52" max="53" width="8.88671875" style="123"/>
    <col min="54" max="54" width="18.109375" style="123" customWidth="1"/>
    <col min="55" max="55" width="15.5546875" style="123" customWidth="1"/>
    <col min="56" max="62" width="8.88671875" style="123"/>
    <col min="63" max="63" width="53.88671875" style="123" customWidth="1"/>
    <col min="64" max="66" width="8.88671875" style="123"/>
    <col min="107" max="107" width="8.88671875" style="51"/>
  </cols>
  <sheetData>
    <row r="1" spans="1:108" ht="15" thickBot="1" x14ac:dyDescent="0.35">
      <c r="A1" s="187" t="s">
        <v>79</v>
      </c>
      <c r="B1" s="188" t="s">
        <v>80</v>
      </c>
      <c r="C1" s="189" t="s">
        <v>79</v>
      </c>
      <c r="F1" s="337" t="s">
        <v>259</v>
      </c>
      <c r="G1" s="337"/>
      <c r="H1" s="337" t="s">
        <v>310</v>
      </c>
      <c r="I1" s="337"/>
      <c r="J1" s="337"/>
      <c r="L1" s="337" t="s">
        <v>288</v>
      </c>
      <c r="M1" s="337"/>
      <c r="O1" s="123" t="s">
        <v>291</v>
      </c>
      <c r="T1" s="335" t="s">
        <v>204</v>
      </c>
      <c r="U1" s="336"/>
      <c r="V1" s="31"/>
      <c r="Y1" s="337" t="s">
        <v>203</v>
      </c>
      <c r="Z1" s="337"/>
      <c r="AC1" s="123" t="s">
        <v>309</v>
      </c>
      <c r="AG1" s="337" t="s">
        <v>311</v>
      </c>
      <c r="AH1" s="337"/>
      <c r="AI1" s="337"/>
      <c r="AP1" s="123" t="s">
        <v>372</v>
      </c>
      <c r="AR1" s="123" t="s">
        <v>373</v>
      </c>
      <c r="AT1" s="341" t="s">
        <v>308</v>
      </c>
      <c r="AU1" s="341"/>
      <c r="CV1" s="59" t="s">
        <v>255</v>
      </c>
      <c r="CW1" s="59"/>
      <c r="CX1" s="59"/>
      <c r="DB1" s="339" t="s">
        <v>253</v>
      </c>
      <c r="DC1" s="339"/>
      <c r="DD1" s="339"/>
    </row>
    <row r="2" spans="1:108" ht="15.6" thickTop="1" thickBot="1" x14ac:dyDescent="0.35">
      <c r="A2" s="190">
        <v>1</v>
      </c>
      <c r="B2" s="191">
        <f>CODE(A2)</f>
        <v>49</v>
      </c>
      <c r="C2" s="192">
        <f>B2-49</f>
        <v>0</v>
      </c>
      <c r="F2" s="128" t="s">
        <v>274</v>
      </c>
      <c r="G2" s="128"/>
      <c r="H2" s="128" t="s">
        <v>20</v>
      </c>
      <c r="I2" s="123" t="s">
        <v>275</v>
      </c>
      <c r="J2" s="123" t="s">
        <v>282</v>
      </c>
      <c r="L2" s="123">
        <v>1</v>
      </c>
      <c r="O2" s="193" t="s">
        <v>227</v>
      </c>
      <c r="P2" s="123" t="s">
        <v>20</v>
      </c>
      <c r="Q2" s="123" t="s">
        <v>227</v>
      </c>
      <c r="R2" s="123" t="s">
        <v>20</v>
      </c>
      <c r="T2" s="32"/>
      <c r="U2" s="33" t="s">
        <v>217</v>
      </c>
      <c r="V2" s="33" t="s">
        <v>218</v>
      </c>
      <c r="Y2" s="123" t="s">
        <v>204</v>
      </c>
      <c r="Z2" s="123" t="s">
        <v>205</v>
      </c>
      <c r="AA2" s="123" t="s">
        <v>46</v>
      </c>
      <c r="AC2" s="123" t="b">
        <v>1</v>
      </c>
      <c r="AD2" s="123">
        <v>8</v>
      </c>
      <c r="AM2" s="123" t="s">
        <v>337</v>
      </c>
      <c r="AN2" s="123" t="s">
        <v>365</v>
      </c>
      <c r="AO2" s="186" t="s">
        <v>20</v>
      </c>
      <c r="AP2" s="123">
        <v>1.92</v>
      </c>
      <c r="AQ2" s="186" t="s">
        <v>20</v>
      </c>
      <c r="AR2" s="123">
        <v>1.53</v>
      </c>
      <c r="AT2" s="123" t="s">
        <v>83</v>
      </c>
      <c r="AU2" s="123">
        <v>1</v>
      </c>
      <c r="AW2" s="194" t="s">
        <v>443</v>
      </c>
      <c r="AX2" s="195" t="s">
        <v>444</v>
      </c>
      <c r="AY2" s="123" t="str">
        <f>AW2&amp;" "&amp;AX2</f>
        <v xml:space="preserve">B20  Human immunodeficiency virus [HIV] disease </v>
      </c>
      <c r="BB2" s="196" t="s">
        <v>374</v>
      </c>
      <c r="BC2" s="194" t="s">
        <v>375</v>
      </c>
      <c r="BD2" s="195" t="s">
        <v>142</v>
      </c>
      <c r="BK2" s="123" t="str">
        <f>BC2&amp;"  "&amp;BD2</f>
        <v>G12.21  Amyotrophic lateral sclerosis</v>
      </c>
      <c r="CV2" t="s">
        <v>203</v>
      </c>
      <c r="DC2" s="52" t="s">
        <v>47</v>
      </c>
      <c r="DD2" s="18" t="s">
        <v>231</v>
      </c>
    </row>
    <row r="3" spans="1:108" ht="15.6" thickTop="1" thickBot="1" x14ac:dyDescent="0.35">
      <c r="A3" s="190">
        <v>2</v>
      </c>
      <c r="B3" s="191">
        <f t="shared" ref="B3:B11" si="0">CODE(A3)</f>
        <v>50</v>
      </c>
      <c r="C3" s="192">
        <f>B3-49</f>
        <v>1</v>
      </c>
      <c r="F3" s="128" t="s">
        <v>260</v>
      </c>
      <c r="G3" s="128"/>
      <c r="H3" s="128" t="s">
        <v>19</v>
      </c>
      <c r="I3" s="123" t="s">
        <v>275</v>
      </c>
      <c r="J3" s="123" t="s">
        <v>282</v>
      </c>
      <c r="L3" s="123">
        <v>2</v>
      </c>
      <c r="O3" s="193" t="s">
        <v>226</v>
      </c>
      <c r="P3" s="123" t="s">
        <v>293</v>
      </c>
      <c r="Q3" s="123" t="s">
        <v>226</v>
      </c>
      <c r="R3" s="123" t="s">
        <v>293</v>
      </c>
      <c r="T3" s="32"/>
      <c r="U3" s="197">
        <v>0</v>
      </c>
      <c r="V3" s="33" t="s">
        <v>216</v>
      </c>
      <c r="Y3" s="123" t="s">
        <v>206</v>
      </c>
      <c r="Z3" s="123" t="s">
        <v>207</v>
      </c>
      <c r="AA3" s="123">
        <v>3.25</v>
      </c>
      <c r="AC3" s="123" t="b">
        <v>0</v>
      </c>
      <c r="AD3" s="123">
        <v>0</v>
      </c>
      <c r="AG3" s="123" t="s">
        <v>35</v>
      </c>
      <c r="AH3" s="123" t="s">
        <v>312</v>
      </c>
      <c r="AJ3" s="123" t="s">
        <v>3513</v>
      </c>
      <c r="AK3" s="123" t="s">
        <v>3513</v>
      </c>
      <c r="AM3" s="123" t="s">
        <v>338</v>
      </c>
      <c r="AN3" s="123" t="s">
        <v>365</v>
      </c>
      <c r="AO3" s="186" t="s">
        <v>293</v>
      </c>
      <c r="AP3" s="123">
        <v>1.69</v>
      </c>
      <c r="AQ3" s="186" t="s">
        <v>293</v>
      </c>
      <c r="AR3" s="123">
        <v>1.63</v>
      </c>
      <c r="AS3" s="186" t="s">
        <v>85</v>
      </c>
      <c r="AT3" s="123" t="s">
        <v>84</v>
      </c>
      <c r="AU3" s="123">
        <v>0</v>
      </c>
      <c r="AW3" s="194" t="s">
        <v>445</v>
      </c>
      <c r="AX3" s="195" t="s">
        <v>446</v>
      </c>
      <c r="AY3" s="123" t="str">
        <f t="shared" ref="AY3:AY66" si="1">AW3&amp;" "&amp;AX3</f>
        <v xml:space="preserve">T8630  Unspecified complication of heart-lung transplant </v>
      </c>
      <c r="BB3" s="196" t="s">
        <v>185</v>
      </c>
      <c r="BC3" s="194" t="s">
        <v>3465</v>
      </c>
      <c r="BD3" s="195" t="s">
        <v>148</v>
      </c>
      <c r="BK3" s="123" t="str">
        <f t="shared" ref="BK3:BK66" si="2">BC3&amp;"  "&amp;BD3</f>
        <v>I69.090  Apraxia following nontraumatic subarachnoid hemorrhage</v>
      </c>
      <c r="CV3" t="s">
        <v>204</v>
      </c>
      <c r="CW3" t="s">
        <v>205</v>
      </c>
      <c r="CX3" t="s">
        <v>46</v>
      </c>
      <c r="DC3" s="52" t="s">
        <v>48</v>
      </c>
      <c r="DD3" s="18" t="s">
        <v>232</v>
      </c>
    </row>
    <row r="4" spans="1:108" ht="30" thickTop="1" thickBot="1" x14ac:dyDescent="0.35">
      <c r="A4" s="190">
        <v>3</v>
      </c>
      <c r="B4" s="191">
        <f t="shared" si="0"/>
        <v>51</v>
      </c>
      <c r="C4" s="192">
        <f>B4-49</f>
        <v>2</v>
      </c>
      <c r="F4" s="128" t="s">
        <v>261</v>
      </c>
      <c r="G4" s="128"/>
      <c r="H4" s="128" t="s">
        <v>18</v>
      </c>
      <c r="I4" s="123" t="s">
        <v>276</v>
      </c>
      <c r="J4" s="123" t="s">
        <v>282</v>
      </c>
      <c r="L4" s="123">
        <v>3</v>
      </c>
      <c r="O4" s="193" t="s">
        <v>334</v>
      </c>
      <c r="P4" s="123" t="s">
        <v>19</v>
      </c>
      <c r="Q4" s="123" t="s">
        <v>289</v>
      </c>
      <c r="R4" s="123" t="s">
        <v>19</v>
      </c>
      <c r="T4" s="32"/>
      <c r="U4" s="34">
        <v>1</v>
      </c>
      <c r="V4" s="33" t="s">
        <v>215</v>
      </c>
      <c r="Y4" s="123" t="s">
        <v>208</v>
      </c>
      <c r="Z4" s="123" t="s">
        <v>209</v>
      </c>
      <c r="AA4" s="123">
        <v>2.5299999999999998</v>
      </c>
      <c r="AC4" s="123" t="b">
        <v>1</v>
      </c>
      <c r="AD4" s="123">
        <v>7</v>
      </c>
      <c r="AG4" s="123" t="s">
        <v>36</v>
      </c>
      <c r="AH4" s="123" t="s">
        <v>312</v>
      </c>
      <c r="AJ4" s="75" t="s">
        <v>3517</v>
      </c>
      <c r="AK4" s="123" t="s">
        <v>3512</v>
      </c>
      <c r="AM4" s="123" t="s">
        <v>339</v>
      </c>
      <c r="AN4" s="123" t="s">
        <v>365</v>
      </c>
      <c r="AO4" s="186" t="s">
        <v>19</v>
      </c>
      <c r="AP4" s="123">
        <v>1.88</v>
      </c>
      <c r="AQ4" s="186" t="s">
        <v>19</v>
      </c>
      <c r="AR4" s="123">
        <v>1.68</v>
      </c>
      <c r="AT4" s="123" t="s">
        <v>315</v>
      </c>
      <c r="AU4" s="123">
        <v>0</v>
      </c>
      <c r="AW4" s="194" t="s">
        <v>447</v>
      </c>
      <c r="AX4" s="195" t="s">
        <v>448</v>
      </c>
      <c r="AY4" s="123" t="str">
        <f t="shared" si="1"/>
        <v xml:space="preserve">T8631  Heart-lung transplant rejection </v>
      </c>
      <c r="BB4" s="196" t="s">
        <v>185</v>
      </c>
      <c r="BC4" s="194" t="s">
        <v>3466</v>
      </c>
      <c r="BD4" s="195" t="s">
        <v>155</v>
      </c>
      <c r="BK4" s="123" t="str">
        <f t="shared" si="2"/>
        <v>I69.190  Apraxia following nontraumatic intracerebral hemorrhage</v>
      </c>
      <c r="CV4">
        <v>0</v>
      </c>
      <c r="CW4" t="s">
        <v>216</v>
      </c>
      <c r="CX4">
        <v>0.72</v>
      </c>
      <c r="DC4" s="52" t="s">
        <v>49</v>
      </c>
      <c r="DD4" s="18" t="s">
        <v>233</v>
      </c>
    </row>
    <row r="5" spans="1:108" ht="15.6" thickTop="1" thickBot="1" x14ac:dyDescent="0.35">
      <c r="A5" s="190">
        <v>4</v>
      </c>
      <c r="B5" s="191">
        <f t="shared" si="0"/>
        <v>52</v>
      </c>
      <c r="C5" s="192">
        <f>B5-49</f>
        <v>3</v>
      </c>
      <c r="F5" s="128" t="s">
        <v>270</v>
      </c>
      <c r="G5" s="128"/>
      <c r="H5" s="128" t="s">
        <v>22</v>
      </c>
      <c r="I5" s="123" t="s">
        <v>275</v>
      </c>
      <c r="J5" s="123" t="s">
        <v>282</v>
      </c>
      <c r="L5" s="123">
        <v>4</v>
      </c>
      <c r="O5" s="193" t="s">
        <v>335</v>
      </c>
      <c r="P5" s="123" t="s">
        <v>17</v>
      </c>
      <c r="Q5" s="123" t="s">
        <v>290</v>
      </c>
      <c r="R5" s="123" t="s">
        <v>17</v>
      </c>
      <c r="T5" s="32"/>
      <c r="U5" s="34">
        <f>U4+1</f>
        <v>2</v>
      </c>
      <c r="V5" s="33" t="s">
        <v>215</v>
      </c>
      <c r="W5" s="123" t="s">
        <v>332</v>
      </c>
      <c r="Y5" s="123" t="s">
        <v>210</v>
      </c>
      <c r="Z5" s="123" t="s">
        <v>211</v>
      </c>
      <c r="AA5" s="123">
        <v>1.85</v>
      </c>
      <c r="AC5" s="123" t="b">
        <v>0</v>
      </c>
      <c r="AD5" s="123">
        <v>0</v>
      </c>
      <c r="AG5" s="123" t="s">
        <v>37</v>
      </c>
      <c r="AH5" s="123" t="s">
        <v>312</v>
      </c>
      <c r="AJ5" s="123" t="s">
        <v>3514</v>
      </c>
      <c r="AK5" s="123" t="s">
        <v>3512</v>
      </c>
      <c r="AM5" s="123" t="s">
        <v>340</v>
      </c>
      <c r="AN5" s="123" t="s">
        <v>365</v>
      </c>
      <c r="AO5" s="186" t="s">
        <v>17</v>
      </c>
      <c r="AP5" s="123">
        <v>1.53</v>
      </c>
      <c r="AQ5" s="186" t="s">
        <v>17</v>
      </c>
      <c r="AR5" s="123">
        <v>1.49</v>
      </c>
      <c r="AS5" s="186" t="s">
        <v>85</v>
      </c>
      <c r="AT5" s="123" t="s">
        <v>316</v>
      </c>
      <c r="AU5" s="123">
        <v>0</v>
      </c>
      <c r="AW5" s="194" t="s">
        <v>449</v>
      </c>
      <c r="AX5" s="195" t="s">
        <v>450</v>
      </c>
      <c r="AY5" s="123" t="str">
        <f t="shared" si="1"/>
        <v xml:space="preserve">T8632  Heart-lung transplant failure </v>
      </c>
      <c r="BB5" s="196" t="s">
        <v>185</v>
      </c>
      <c r="BC5" s="194" t="s">
        <v>3467</v>
      </c>
      <c r="BD5" s="195" t="s">
        <v>162</v>
      </c>
      <c r="BK5" s="123" t="str">
        <f t="shared" si="2"/>
        <v>I69.290  Apraxia following other nontraumatic intracranial hemorrhage</v>
      </c>
      <c r="CV5">
        <v>1</v>
      </c>
      <c r="CW5" t="s">
        <v>215</v>
      </c>
      <c r="CX5">
        <v>0.96</v>
      </c>
      <c r="DC5" s="52" t="s">
        <v>50</v>
      </c>
      <c r="DD5" s="18" t="s">
        <v>234</v>
      </c>
    </row>
    <row r="6" spans="1:108" ht="16.8" customHeight="1" thickTop="1" thickBot="1" x14ac:dyDescent="0.35">
      <c r="A6" s="190">
        <v>5</v>
      </c>
      <c r="B6" s="191">
        <f t="shared" si="0"/>
        <v>53</v>
      </c>
      <c r="C6" s="192">
        <f>B6-49</f>
        <v>4</v>
      </c>
      <c r="F6" s="128" t="s">
        <v>262</v>
      </c>
      <c r="G6" s="128"/>
      <c r="H6" s="128" t="s">
        <v>21</v>
      </c>
      <c r="I6" s="123" t="s">
        <v>277</v>
      </c>
      <c r="J6" s="123" t="s">
        <v>286</v>
      </c>
      <c r="L6" s="123">
        <v>5</v>
      </c>
      <c r="O6" s="193" t="s">
        <v>3523</v>
      </c>
      <c r="P6" s="123" t="s">
        <v>23</v>
      </c>
      <c r="Q6" s="123" t="s">
        <v>193</v>
      </c>
      <c r="R6" s="123" t="s">
        <v>23</v>
      </c>
      <c r="T6" s="32"/>
      <c r="U6" s="34">
        <f t="shared" ref="U6:U53" si="3">U5+1</f>
        <v>3</v>
      </c>
      <c r="V6" s="33" t="s">
        <v>213</v>
      </c>
      <c r="W6" s="123" t="s">
        <v>333</v>
      </c>
      <c r="Y6" s="123" t="s">
        <v>212</v>
      </c>
      <c r="Z6" s="123" t="s">
        <v>213</v>
      </c>
      <c r="AA6" s="123">
        <v>1.34</v>
      </c>
      <c r="AC6" s="123" t="b">
        <v>1</v>
      </c>
      <c r="AD6" s="123">
        <v>5</v>
      </c>
      <c r="AG6" s="123" t="s">
        <v>38</v>
      </c>
      <c r="AH6" s="123" t="s">
        <v>312</v>
      </c>
      <c r="AJ6" s="123" t="s">
        <v>316</v>
      </c>
      <c r="AK6" s="123" t="s">
        <v>85</v>
      </c>
      <c r="AM6" s="198" t="s">
        <v>341</v>
      </c>
      <c r="AN6" s="199" t="s">
        <v>365</v>
      </c>
      <c r="AO6" s="186" t="s">
        <v>23</v>
      </c>
      <c r="AP6" s="123">
        <v>1.1599999999999999</v>
      </c>
      <c r="AQ6" s="186" t="s">
        <v>23</v>
      </c>
      <c r="AR6" s="123">
        <v>1.1499999999999999</v>
      </c>
      <c r="AT6" s="123" t="s">
        <v>317</v>
      </c>
      <c r="AU6" s="123">
        <v>0</v>
      </c>
      <c r="AW6" s="194" t="s">
        <v>451</v>
      </c>
      <c r="AX6" s="195" t="s">
        <v>452</v>
      </c>
      <c r="AY6" s="123" t="str">
        <f t="shared" si="1"/>
        <v xml:space="preserve">T8633  Heart-lung transplant infection </v>
      </c>
      <c r="BB6" s="196" t="s">
        <v>185</v>
      </c>
      <c r="BC6" s="194" t="s">
        <v>3468</v>
      </c>
      <c r="BD6" s="195" t="s">
        <v>169</v>
      </c>
      <c r="BK6" s="123" t="str">
        <f t="shared" si="2"/>
        <v>I69.390  Apraxia following cerebral infarction</v>
      </c>
      <c r="CV6">
        <v>2</v>
      </c>
      <c r="CW6" t="s">
        <v>215</v>
      </c>
      <c r="CX6">
        <v>0.96</v>
      </c>
      <c r="DC6" s="52" t="s">
        <v>51</v>
      </c>
      <c r="DD6" s="18" t="s">
        <v>235</v>
      </c>
    </row>
    <row r="7" spans="1:108" ht="15.6" thickTop="1" thickBot="1" x14ac:dyDescent="0.35">
      <c r="A7" s="190">
        <v>6</v>
      </c>
      <c r="B7" s="191">
        <f t="shared" si="0"/>
        <v>54</v>
      </c>
      <c r="C7" s="192">
        <f>B7-50</f>
        <v>4</v>
      </c>
      <c r="F7" s="128" t="s">
        <v>269</v>
      </c>
      <c r="G7" s="128"/>
      <c r="H7" s="128" t="s">
        <v>30</v>
      </c>
      <c r="I7" s="123" t="s">
        <v>277</v>
      </c>
      <c r="J7" s="123" t="s">
        <v>286</v>
      </c>
      <c r="L7" s="123">
        <v>6</v>
      </c>
      <c r="O7" s="193" t="s">
        <v>3522</v>
      </c>
      <c r="P7" s="123" t="s">
        <v>22</v>
      </c>
      <c r="Q7" s="123" t="s">
        <v>197</v>
      </c>
      <c r="R7" s="123" t="s">
        <v>22</v>
      </c>
      <c r="T7" s="32"/>
      <c r="U7" s="34">
        <f t="shared" si="3"/>
        <v>4</v>
      </c>
      <c r="V7" s="33" t="s">
        <v>213</v>
      </c>
      <c r="Y7" s="123" t="s">
        <v>214</v>
      </c>
      <c r="Z7" s="123" t="s">
        <v>215</v>
      </c>
      <c r="AA7" s="123">
        <v>0.96</v>
      </c>
      <c r="AC7" s="123" t="b">
        <v>0</v>
      </c>
      <c r="AD7" s="123">
        <v>0</v>
      </c>
      <c r="AG7" s="123" t="s">
        <v>39</v>
      </c>
      <c r="AH7" s="123" t="s">
        <v>312</v>
      </c>
      <c r="AJ7" s="123" t="s">
        <v>3515</v>
      </c>
      <c r="AK7" s="123" t="s">
        <v>85</v>
      </c>
      <c r="AM7" s="123" t="s">
        <v>342</v>
      </c>
      <c r="AN7" s="123" t="s">
        <v>365</v>
      </c>
      <c r="AO7" s="186" t="s">
        <v>22</v>
      </c>
      <c r="AP7" s="123">
        <v>1.67</v>
      </c>
      <c r="AQ7" s="186" t="s">
        <v>22</v>
      </c>
      <c r="AR7" s="123">
        <v>1.64</v>
      </c>
      <c r="AS7" s="186" t="s">
        <v>3512</v>
      </c>
      <c r="AT7" s="123" t="s">
        <v>318</v>
      </c>
      <c r="AU7" s="123">
        <v>0</v>
      </c>
      <c r="AW7" s="194" t="s">
        <v>453</v>
      </c>
      <c r="AX7" s="195" t="s">
        <v>454</v>
      </c>
      <c r="AY7" s="123" t="str">
        <f t="shared" si="1"/>
        <v xml:space="preserve">T8639  Other complications of heart-lung transplant </v>
      </c>
      <c r="BB7" s="196" t="s">
        <v>185</v>
      </c>
      <c r="BC7" s="194" t="s">
        <v>3469</v>
      </c>
      <c r="BD7" s="195" t="s">
        <v>176</v>
      </c>
      <c r="BK7" s="123" t="str">
        <f t="shared" si="2"/>
        <v>I69.890  Apraxia following other cerebrovascular disease</v>
      </c>
      <c r="CV7">
        <v>3</v>
      </c>
      <c r="CW7" t="s">
        <v>213</v>
      </c>
      <c r="CX7">
        <v>1.34</v>
      </c>
      <c r="DC7" s="52" t="s">
        <v>52</v>
      </c>
      <c r="DD7" s="18" t="s">
        <v>230</v>
      </c>
    </row>
    <row r="8" spans="1:108" ht="15.6" thickTop="1" thickBot="1" x14ac:dyDescent="0.35">
      <c r="A8" s="190">
        <v>7</v>
      </c>
      <c r="B8" s="191">
        <f t="shared" si="0"/>
        <v>55</v>
      </c>
      <c r="C8" s="192">
        <f>B8-55</f>
        <v>0</v>
      </c>
      <c r="F8" s="128" t="s">
        <v>263</v>
      </c>
      <c r="G8" s="128"/>
      <c r="H8" s="128" t="s">
        <v>17</v>
      </c>
      <c r="I8" s="123" t="s">
        <v>277</v>
      </c>
      <c r="J8" s="123" t="s">
        <v>286</v>
      </c>
      <c r="L8" s="123">
        <v>7</v>
      </c>
      <c r="O8" s="193" t="s">
        <v>3521</v>
      </c>
      <c r="P8" s="123" t="s">
        <v>21</v>
      </c>
      <c r="Q8" s="123" t="s">
        <v>199</v>
      </c>
      <c r="R8" s="123" t="s">
        <v>21</v>
      </c>
      <c r="T8" s="32"/>
      <c r="U8" s="34">
        <f t="shared" si="3"/>
        <v>5</v>
      </c>
      <c r="V8" s="33" t="s">
        <v>213</v>
      </c>
      <c r="Y8" s="123">
        <v>0</v>
      </c>
      <c r="Z8" s="123" t="s">
        <v>216</v>
      </c>
      <c r="AA8" s="123">
        <v>0.72</v>
      </c>
      <c r="AC8" s="123" t="b">
        <v>1</v>
      </c>
      <c r="AD8" s="123">
        <v>4</v>
      </c>
      <c r="AG8" s="123" t="s">
        <v>40</v>
      </c>
      <c r="AH8" s="123" t="s">
        <v>313</v>
      </c>
      <c r="AJ8" s="123" t="s">
        <v>88</v>
      </c>
      <c r="AK8" s="123" t="s">
        <v>85</v>
      </c>
      <c r="AM8" s="123" t="s">
        <v>343</v>
      </c>
      <c r="AN8" s="123" t="s">
        <v>365</v>
      </c>
      <c r="AO8" s="186" t="s">
        <v>21</v>
      </c>
      <c r="AP8" s="123">
        <v>1.61</v>
      </c>
      <c r="AQ8" s="186" t="s">
        <v>21</v>
      </c>
      <c r="AR8" s="123">
        <v>1.59</v>
      </c>
      <c r="AS8" s="186" t="s">
        <v>85</v>
      </c>
      <c r="AT8" s="123" t="s">
        <v>88</v>
      </c>
      <c r="AU8" s="123">
        <v>0</v>
      </c>
      <c r="AW8" s="194" t="s">
        <v>455</v>
      </c>
      <c r="AX8" s="195" t="s">
        <v>456</v>
      </c>
      <c r="AY8" s="123" t="str">
        <f t="shared" si="1"/>
        <v xml:space="preserve">T86810  Lung transplant rejection </v>
      </c>
      <c r="BB8" s="196" t="s">
        <v>185</v>
      </c>
      <c r="BC8" s="194" t="s">
        <v>376</v>
      </c>
      <c r="BD8" s="195" t="s">
        <v>183</v>
      </c>
      <c r="BK8" s="123" t="str">
        <f t="shared" si="2"/>
        <v>I69.990  Apraxia following unspecified cerebrovascular disease</v>
      </c>
      <c r="CV8">
        <v>4</v>
      </c>
      <c r="CW8" t="s">
        <v>213</v>
      </c>
      <c r="CX8">
        <v>1.34</v>
      </c>
      <c r="DC8" s="53" t="s">
        <v>53</v>
      </c>
      <c r="DD8" s="18" t="s">
        <v>6</v>
      </c>
    </row>
    <row r="9" spans="1:108" ht="15.6" thickTop="1" thickBot="1" x14ac:dyDescent="0.35">
      <c r="A9" s="190">
        <v>8</v>
      </c>
      <c r="B9" s="191">
        <f t="shared" si="0"/>
        <v>56</v>
      </c>
      <c r="C9" s="192">
        <f>B9-56</f>
        <v>0</v>
      </c>
      <c r="F9" s="128" t="s">
        <v>3542</v>
      </c>
      <c r="G9" s="128"/>
      <c r="H9" s="128" t="s">
        <v>26</v>
      </c>
      <c r="I9" s="123" t="s">
        <v>278</v>
      </c>
      <c r="J9" s="123" t="s">
        <v>283</v>
      </c>
      <c r="L9" s="123">
        <v>9</v>
      </c>
      <c r="O9" s="193" t="s">
        <v>3520</v>
      </c>
      <c r="P9" s="123" t="s">
        <v>16</v>
      </c>
      <c r="Q9" s="123" t="s">
        <v>195</v>
      </c>
      <c r="R9" s="123" t="s">
        <v>16</v>
      </c>
      <c r="T9" s="32"/>
      <c r="U9" s="34">
        <f t="shared" si="3"/>
        <v>6</v>
      </c>
      <c r="V9" s="33" t="s">
        <v>211</v>
      </c>
      <c r="AC9" s="123" t="b">
        <v>0</v>
      </c>
      <c r="AD9" s="123">
        <v>0</v>
      </c>
      <c r="AG9" s="123" t="s">
        <v>35</v>
      </c>
      <c r="AH9" s="123" t="s">
        <v>313</v>
      </c>
      <c r="AJ9" s="123" t="s">
        <v>84</v>
      </c>
      <c r="AK9" s="123" t="s">
        <v>85</v>
      </c>
      <c r="AM9" s="123" t="s">
        <v>344</v>
      </c>
      <c r="AN9" s="123" t="s">
        <v>365</v>
      </c>
      <c r="AO9" s="186" t="s">
        <v>16</v>
      </c>
      <c r="AP9" s="123">
        <v>1.42</v>
      </c>
      <c r="AQ9" s="186" t="s">
        <v>16</v>
      </c>
      <c r="AR9" s="123">
        <v>1.41</v>
      </c>
      <c r="AT9" s="123" t="s">
        <v>319</v>
      </c>
      <c r="AU9" s="123">
        <v>0</v>
      </c>
      <c r="AW9" s="194" t="s">
        <v>457</v>
      </c>
      <c r="AX9" s="195" t="s">
        <v>458</v>
      </c>
      <c r="AY9" s="123" t="str">
        <f t="shared" si="1"/>
        <v xml:space="preserve">T86811  Lung transplant failure </v>
      </c>
      <c r="BB9" s="196" t="s">
        <v>377</v>
      </c>
      <c r="BC9" s="194" t="s">
        <v>3470</v>
      </c>
      <c r="BD9" s="195" t="s">
        <v>149</v>
      </c>
      <c r="BK9" s="123" t="str">
        <f t="shared" si="2"/>
        <v>I69.091  Dysphagia following nontraumatic subarachnoid hemorrhage</v>
      </c>
      <c r="CV9">
        <v>5</v>
      </c>
      <c r="CW9" t="s">
        <v>213</v>
      </c>
      <c r="CX9">
        <v>1.34</v>
      </c>
      <c r="DC9" s="52" t="s">
        <v>54</v>
      </c>
      <c r="DD9" s="18" t="s">
        <v>236</v>
      </c>
    </row>
    <row r="10" spans="1:108" ht="15.6" thickTop="1" thickBot="1" x14ac:dyDescent="0.35">
      <c r="A10" s="190">
        <v>88</v>
      </c>
      <c r="B10" s="191">
        <f t="shared" si="0"/>
        <v>56</v>
      </c>
      <c r="C10" s="192">
        <f>B10-56</f>
        <v>0</v>
      </c>
      <c r="F10" s="128" t="s">
        <v>273</v>
      </c>
      <c r="G10" s="128"/>
      <c r="H10" s="128" t="s">
        <v>29</v>
      </c>
      <c r="I10" s="123" t="s">
        <v>278</v>
      </c>
      <c r="J10" s="123" t="s">
        <v>283</v>
      </c>
      <c r="L10" s="123">
        <v>88</v>
      </c>
      <c r="O10" s="193" t="s">
        <v>192</v>
      </c>
      <c r="P10" s="123" t="s">
        <v>27</v>
      </c>
      <c r="Q10" s="123" t="s">
        <v>192</v>
      </c>
      <c r="R10" s="123" t="s">
        <v>27</v>
      </c>
      <c r="T10" s="32"/>
      <c r="U10" s="34">
        <f t="shared" si="3"/>
        <v>7</v>
      </c>
      <c r="V10" s="33" t="s">
        <v>211</v>
      </c>
      <c r="AC10" s="123" t="b">
        <v>1</v>
      </c>
      <c r="AD10" s="123">
        <v>3</v>
      </c>
      <c r="AG10" s="123" t="s">
        <v>41</v>
      </c>
      <c r="AH10" s="123" t="s">
        <v>313</v>
      </c>
      <c r="AJ10" s="123" t="s">
        <v>86</v>
      </c>
      <c r="AK10" s="123" t="s">
        <v>85</v>
      </c>
      <c r="AM10" s="340" t="s">
        <v>345</v>
      </c>
      <c r="AN10" s="123" t="s">
        <v>366</v>
      </c>
      <c r="AO10" s="186" t="s">
        <v>27</v>
      </c>
      <c r="AP10" s="123">
        <v>1.0900000000000001</v>
      </c>
      <c r="AQ10" s="186" t="s">
        <v>27</v>
      </c>
      <c r="AR10" s="123">
        <v>1.1100000000000001</v>
      </c>
      <c r="AS10" s="186" t="s">
        <v>85</v>
      </c>
      <c r="AT10" s="123" t="s">
        <v>320</v>
      </c>
      <c r="AU10" s="123">
        <v>0</v>
      </c>
      <c r="AW10" s="194" t="s">
        <v>459</v>
      </c>
      <c r="AX10" s="195" t="s">
        <v>460</v>
      </c>
      <c r="AY10" s="123" t="str">
        <f t="shared" si="1"/>
        <v xml:space="preserve">T86812  Lung transplant infection </v>
      </c>
      <c r="BB10" s="196" t="s">
        <v>377</v>
      </c>
      <c r="BC10" s="194" t="s">
        <v>3471</v>
      </c>
      <c r="BD10" s="195" t="s">
        <v>156</v>
      </c>
      <c r="BK10" s="123" t="str">
        <f t="shared" si="2"/>
        <v>I69.191  Dysphagia following nontraumatic intracerebral hemorrhage</v>
      </c>
      <c r="CV10">
        <v>6</v>
      </c>
      <c r="CW10" t="s">
        <v>211</v>
      </c>
      <c r="CX10">
        <v>1.85</v>
      </c>
      <c r="DC10" s="52" t="s">
        <v>55</v>
      </c>
      <c r="DD10" s="18" t="s">
        <v>237</v>
      </c>
    </row>
    <row r="11" spans="1:108" ht="15.6" thickTop="1" thickBot="1" x14ac:dyDescent="0.35">
      <c r="A11" s="190">
        <v>0</v>
      </c>
      <c r="B11" s="191">
        <f t="shared" si="0"/>
        <v>48</v>
      </c>
      <c r="C11" s="192">
        <f>B11-48</f>
        <v>0</v>
      </c>
      <c r="F11" s="128" t="s">
        <v>266</v>
      </c>
      <c r="G11" s="128"/>
      <c r="H11" s="128" t="s">
        <v>16</v>
      </c>
      <c r="I11" s="123" t="s">
        <v>279</v>
      </c>
      <c r="J11" s="123" t="s">
        <v>284</v>
      </c>
      <c r="L11" s="200" t="s">
        <v>81</v>
      </c>
      <c r="O11" s="193" t="s">
        <v>196</v>
      </c>
      <c r="P11" s="123" t="s">
        <v>26</v>
      </c>
      <c r="Q11" s="123" t="s">
        <v>196</v>
      </c>
      <c r="R11" s="123" t="s">
        <v>26</v>
      </c>
      <c r="T11" s="32"/>
      <c r="U11" s="34">
        <f t="shared" si="3"/>
        <v>8</v>
      </c>
      <c r="V11" s="33" t="s">
        <v>211</v>
      </c>
      <c r="AC11" s="123" t="b">
        <v>0</v>
      </c>
      <c r="AD11" s="123">
        <v>0</v>
      </c>
      <c r="AG11" s="123" t="s">
        <v>42</v>
      </c>
      <c r="AH11" s="123" t="s">
        <v>314</v>
      </c>
      <c r="AJ11" s="123" t="s">
        <v>83</v>
      </c>
      <c r="AK11" s="123" t="s">
        <v>3518</v>
      </c>
      <c r="AM11" s="340"/>
      <c r="AN11" s="123" t="s">
        <v>366</v>
      </c>
      <c r="AO11" s="186" t="s">
        <v>26</v>
      </c>
      <c r="AP11" s="123">
        <v>1.52</v>
      </c>
      <c r="AQ11" s="186" t="s">
        <v>26</v>
      </c>
      <c r="AR11" s="123">
        <v>1.54</v>
      </c>
      <c r="AS11" s="186" t="s">
        <v>3512</v>
      </c>
      <c r="AT11" s="123" t="s">
        <v>321</v>
      </c>
      <c r="AU11" s="123">
        <v>0</v>
      </c>
      <c r="AW11" s="194" t="s">
        <v>461</v>
      </c>
      <c r="AX11" s="195" t="s">
        <v>462</v>
      </c>
      <c r="AY11" s="123" t="str">
        <f t="shared" si="1"/>
        <v xml:space="preserve">T86818  Other complications of lung transplant </v>
      </c>
      <c r="BB11" s="196" t="s">
        <v>377</v>
      </c>
      <c r="BC11" s="194" t="s">
        <v>3472</v>
      </c>
      <c r="BD11" s="195" t="s">
        <v>163</v>
      </c>
      <c r="BK11" s="123" t="str">
        <f t="shared" si="2"/>
        <v>I69.291  Dysphagia following other nontraumatic intracranial hemorrhage</v>
      </c>
      <c r="CV11">
        <v>7</v>
      </c>
      <c r="CW11" t="s">
        <v>211</v>
      </c>
      <c r="CX11">
        <v>1.85</v>
      </c>
      <c r="DC11" s="52" t="s">
        <v>56</v>
      </c>
      <c r="DD11" s="18" t="s">
        <v>186</v>
      </c>
    </row>
    <row r="12" spans="1:108" ht="15.6" thickTop="1" thickBot="1" x14ac:dyDescent="0.35">
      <c r="A12" s="343" t="s">
        <v>369</v>
      </c>
      <c r="B12" s="344"/>
      <c r="C12" s="345"/>
      <c r="F12" s="128" t="s">
        <v>3543</v>
      </c>
      <c r="G12" s="128"/>
      <c r="H12" s="128" t="s">
        <v>25</v>
      </c>
      <c r="I12" s="123" t="s">
        <v>279</v>
      </c>
      <c r="J12" s="123" t="s">
        <v>284</v>
      </c>
      <c r="O12" s="193" t="s">
        <v>198</v>
      </c>
      <c r="P12" s="123" t="s">
        <v>25</v>
      </c>
      <c r="Q12" s="123" t="s">
        <v>198</v>
      </c>
      <c r="R12" s="123" t="s">
        <v>25</v>
      </c>
      <c r="T12" s="32"/>
      <c r="U12" s="34">
        <f t="shared" si="3"/>
        <v>9</v>
      </c>
      <c r="V12" s="33" t="s">
        <v>209</v>
      </c>
      <c r="AC12" s="123" t="b">
        <v>1</v>
      </c>
      <c r="AD12" s="123">
        <v>2</v>
      </c>
      <c r="AG12" s="123" t="s">
        <v>43</v>
      </c>
      <c r="AH12" s="123" t="s">
        <v>314</v>
      </c>
      <c r="AJ12" s="123" t="s">
        <v>3516</v>
      </c>
      <c r="AK12" s="123" t="s">
        <v>3518</v>
      </c>
      <c r="AM12" s="340" t="s">
        <v>346</v>
      </c>
      <c r="AN12" s="123" t="s">
        <v>366</v>
      </c>
      <c r="AO12" s="186" t="s">
        <v>25</v>
      </c>
      <c r="AP12" s="123">
        <v>1.42</v>
      </c>
      <c r="AQ12" s="186" t="s">
        <v>25</v>
      </c>
      <c r="AR12" s="123">
        <v>1.44</v>
      </c>
      <c r="AW12" s="194" t="s">
        <v>463</v>
      </c>
      <c r="AX12" s="195" t="s">
        <v>464</v>
      </c>
      <c r="AY12" s="123" t="str">
        <f t="shared" si="1"/>
        <v xml:space="preserve">T86819  Unspecified complication of lung transplant </v>
      </c>
      <c r="BB12" s="196" t="s">
        <v>377</v>
      </c>
      <c r="BC12" s="194" t="s">
        <v>3473</v>
      </c>
      <c r="BD12" s="195" t="s">
        <v>170</v>
      </c>
      <c r="BK12" s="123" t="str">
        <f t="shared" si="2"/>
        <v>I69.391  Dysphagia following cerebral infarction</v>
      </c>
      <c r="CV12">
        <v>8</v>
      </c>
      <c r="CW12" t="s">
        <v>211</v>
      </c>
      <c r="CX12">
        <v>1.85</v>
      </c>
      <c r="DC12" s="53" t="s">
        <v>57</v>
      </c>
      <c r="DD12" s="18" t="s">
        <v>238</v>
      </c>
    </row>
    <row r="13" spans="1:108" ht="15" thickBot="1" x14ac:dyDescent="0.35">
      <c r="F13" s="128" t="s">
        <v>267</v>
      </c>
      <c r="G13" s="128"/>
      <c r="H13" s="128" t="s">
        <v>28</v>
      </c>
      <c r="I13" s="123" t="s">
        <v>280</v>
      </c>
      <c r="J13" s="123" t="s">
        <v>285</v>
      </c>
      <c r="O13" s="193" t="s">
        <v>194</v>
      </c>
      <c r="P13" s="123" t="s">
        <v>24</v>
      </c>
      <c r="Q13" s="123" t="s">
        <v>194</v>
      </c>
      <c r="R13" s="123" t="s">
        <v>24</v>
      </c>
      <c r="T13" s="32"/>
      <c r="U13" s="34">
        <f t="shared" si="3"/>
        <v>10</v>
      </c>
      <c r="V13" s="33" t="s">
        <v>209</v>
      </c>
      <c r="AC13" s="123" t="b">
        <v>0</v>
      </c>
      <c r="AD13" s="123">
        <v>0</v>
      </c>
      <c r="AG13" s="123" t="s">
        <v>44</v>
      </c>
      <c r="AH13" s="123" t="s">
        <v>314</v>
      </c>
      <c r="AM13" s="340"/>
      <c r="AN13" s="123" t="s">
        <v>366</v>
      </c>
      <c r="AO13" s="186" t="s">
        <v>24</v>
      </c>
      <c r="AP13" s="123">
        <v>1.1299999999999999</v>
      </c>
      <c r="AQ13" s="186" t="s">
        <v>24</v>
      </c>
      <c r="AR13" s="123">
        <v>1.17</v>
      </c>
      <c r="AW13" s="194" t="s">
        <v>465</v>
      </c>
      <c r="AX13" s="195" t="s">
        <v>466</v>
      </c>
      <c r="AY13" s="123" t="str">
        <f t="shared" si="1"/>
        <v xml:space="preserve">Z4824  Encounter for aftercare following lung transplant </v>
      </c>
      <c r="BB13" s="196" t="s">
        <v>377</v>
      </c>
      <c r="BC13" s="194" t="s">
        <v>3474</v>
      </c>
      <c r="BD13" s="195" t="s">
        <v>177</v>
      </c>
      <c r="BK13" s="123" t="str">
        <f t="shared" si="2"/>
        <v>I69.891  Dysphagia following other cerebrovascular disease</v>
      </c>
      <c r="CV13">
        <v>9</v>
      </c>
      <c r="CW13" t="s">
        <v>209</v>
      </c>
      <c r="CX13">
        <v>2.5299999999999998</v>
      </c>
      <c r="DC13" s="54" t="s">
        <v>58</v>
      </c>
      <c r="DD13" s="18" t="s">
        <v>239</v>
      </c>
    </row>
    <row r="14" spans="1:108" ht="15.6" thickTop="1" thickBot="1" x14ac:dyDescent="0.35">
      <c r="A14" s="123" t="s">
        <v>332</v>
      </c>
      <c r="F14" s="128" t="s">
        <v>264</v>
      </c>
      <c r="G14" s="128"/>
      <c r="H14" s="128" t="s">
        <v>23</v>
      </c>
      <c r="I14" s="123" t="s">
        <v>280</v>
      </c>
      <c r="J14" s="123" t="s">
        <v>285</v>
      </c>
      <c r="O14" s="193" t="s">
        <v>3524</v>
      </c>
      <c r="P14" s="123" t="s">
        <v>31</v>
      </c>
      <c r="Q14" s="123" t="s">
        <v>225</v>
      </c>
      <c r="R14" s="123" t="s">
        <v>31</v>
      </c>
      <c r="T14" s="32"/>
      <c r="U14" s="34">
        <f t="shared" si="3"/>
        <v>11</v>
      </c>
      <c r="V14" s="33" t="s">
        <v>209</v>
      </c>
      <c r="AC14" s="123" t="b">
        <v>1</v>
      </c>
      <c r="AD14" s="123">
        <v>1</v>
      </c>
      <c r="AG14" s="123" t="s">
        <v>45</v>
      </c>
      <c r="AH14" s="123" t="s">
        <v>314</v>
      </c>
      <c r="AM14" s="123" t="s">
        <v>347</v>
      </c>
      <c r="AN14" s="123" t="s">
        <v>366</v>
      </c>
      <c r="AO14" s="186" t="s">
        <v>31</v>
      </c>
      <c r="AP14" s="123">
        <v>1.08</v>
      </c>
      <c r="AQ14" s="186" t="s">
        <v>31</v>
      </c>
      <c r="AR14" s="123">
        <v>1.0900000000000001</v>
      </c>
      <c r="AW14" s="194" t="s">
        <v>467</v>
      </c>
      <c r="AX14" s="195" t="s">
        <v>468</v>
      </c>
      <c r="AY14" s="123" t="str">
        <f t="shared" si="1"/>
        <v xml:space="preserve">Z48280  Encounter for aftercare following heart-lung transplant </v>
      </c>
      <c r="BB14" s="196" t="s">
        <v>377</v>
      </c>
      <c r="BC14" s="194" t="s">
        <v>378</v>
      </c>
      <c r="BD14" s="195" t="s">
        <v>184</v>
      </c>
      <c r="BK14" s="123" t="str">
        <f t="shared" si="2"/>
        <v>I69.991  Dysphagia following unspecified cerebrovascular disease</v>
      </c>
      <c r="CV14">
        <v>10</v>
      </c>
      <c r="CW14" t="s">
        <v>209</v>
      </c>
      <c r="CX14">
        <v>2.5299999999999998</v>
      </c>
      <c r="DC14" s="52" t="s">
        <v>59</v>
      </c>
      <c r="DD14" s="18" t="s">
        <v>240</v>
      </c>
    </row>
    <row r="15" spans="1:108" ht="15.6" thickTop="1" thickBot="1" x14ac:dyDescent="0.35">
      <c r="A15" s="123" t="s">
        <v>3529</v>
      </c>
      <c r="F15" s="128" t="s">
        <v>3544</v>
      </c>
      <c r="G15" s="128"/>
      <c r="H15" s="128" t="s">
        <v>24</v>
      </c>
      <c r="I15" s="123" t="s">
        <v>280</v>
      </c>
      <c r="J15" s="123" t="s">
        <v>285</v>
      </c>
      <c r="O15" s="193" t="s">
        <v>3525</v>
      </c>
      <c r="P15" s="123" t="s">
        <v>30</v>
      </c>
      <c r="Q15" s="123" t="s">
        <v>223</v>
      </c>
      <c r="R15" s="123" t="s">
        <v>30</v>
      </c>
      <c r="T15" s="32"/>
      <c r="U15" s="34">
        <f t="shared" si="3"/>
        <v>12</v>
      </c>
      <c r="V15" s="33" t="s">
        <v>207</v>
      </c>
      <c r="AC15" s="123" t="b">
        <v>0</v>
      </c>
      <c r="AD15" s="123">
        <v>0</v>
      </c>
      <c r="AM15" s="123" t="s">
        <v>348</v>
      </c>
      <c r="AN15" s="123" t="s">
        <v>366</v>
      </c>
      <c r="AO15" s="186" t="s">
        <v>30</v>
      </c>
      <c r="AP15" s="123">
        <v>1.55</v>
      </c>
      <c r="AQ15" s="186" t="s">
        <v>30</v>
      </c>
      <c r="AR15" s="123">
        <v>1.55</v>
      </c>
      <c r="AW15" s="194" t="s">
        <v>469</v>
      </c>
      <c r="AX15" s="195" t="s">
        <v>470</v>
      </c>
      <c r="AY15" s="123" t="str">
        <f t="shared" si="1"/>
        <v xml:space="preserve">Z942  Lung transplant status </v>
      </c>
      <c r="BB15" s="196" t="s">
        <v>379</v>
      </c>
      <c r="BC15" s="194" t="s">
        <v>380</v>
      </c>
      <c r="BD15" s="195" t="s">
        <v>137</v>
      </c>
      <c r="BK15" s="123" t="str">
        <f t="shared" si="2"/>
        <v>C32.0  Malignant neoplasm of glottis</v>
      </c>
      <c r="CV15">
        <v>11</v>
      </c>
      <c r="CW15" t="s">
        <v>209</v>
      </c>
      <c r="CX15">
        <v>2.5299999999999998</v>
      </c>
      <c r="DC15" s="52" t="s">
        <v>60</v>
      </c>
      <c r="DD15" s="18" t="s">
        <v>241</v>
      </c>
    </row>
    <row r="16" spans="1:108" ht="44.4" thickTop="1" thickBot="1" x14ac:dyDescent="0.35">
      <c r="A16" s="341" t="s">
        <v>3509</v>
      </c>
      <c r="B16" s="341"/>
      <c r="F16" s="128" t="s">
        <v>271</v>
      </c>
      <c r="G16" s="128"/>
      <c r="H16" s="128" t="s">
        <v>27</v>
      </c>
      <c r="I16" s="123" t="s">
        <v>281</v>
      </c>
      <c r="J16" s="123" t="s">
        <v>287</v>
      </c>
      <c r="O16" s="193" t="s">
        <v>3526</v>
      </c>
      <c r="P16" s="123" t="s">
        <v>29</v>
      </c>
      <c r="Q16" s="123" t="s">
        <v>222</v>
      </c>
      <c r="R16" s="123" t="s">
        <v>29</v>
      </c>
      <c r="T16" s="32"/>
      <c r="U16" s="34">
        <f t="shared" si="3"/>
        <v>13</v>
      </c>
      <c r="V16" s="33" t="s">
        <v>207</v>
      </c>
      <c r="AM16" s="75" t="s">
        <v>350</v>
      </c>
      <c r="AN16" s="123" t="s">
        <v>3530</v>
      </c>
      <c r="AO16" s="186" t="s">
        <v>29</v>
      </c>
      <c r="AP16" s="123">
        <v>1.48</v>
      </c>
      <c r="AQ16" s="186" t="s">
        <v>29</v>
      </c>
      <c r="AR16" s="123">
        <v>1.49</v>
      </c>
      <c r="AW16" s="194" t="s">
        <v>471</v>
      </c>
      <c r="AX16" s="195" t="s">
        <v>472</v>
      </c>
      <c r="AY16" s="123" t="str">
        <f t="shared" si="1"/>
        <v xml:space="preserve">Z943  Heart and lungs transplant status </v>
      </c>
      <c r="BB16" s="196" t="s">
        <v>379</v>
      </c>
      <c r="BC16" s="194" t="s">
        <v>381</v>
      </c>
      <c r="BD16" s="195" t="s">
        <v>138</v>
      </c>
      <c r="BK16" s="123" t="str">
        <f t="shared" si="2"/>
        <v>C32.1  Malignant neoplasm of supraglottis</v>
      </c>
      <c r="CV16">
        <v>12</v>
      </c>
      <c r="CW16" t="s">
        <v>207</v>
      </c>
      <c r="CX16">
        <v>3.25</v>
      </c>
      <c r="DC16" s="52" t="s">
        <v>61</v>
      </c>
      <c r="DD16" s="18" t="s">
        <v>242</v>
      </c>
    </row>
    <row r="17" spans="1:108" ht="30" thickTop="1" thickBot="1" x14ac:dyDescent="0.35">
      <c r="B17" s="123" t="s">
        <v>207</v>
      </c>
      <c r="F17" s="128" t="s">
        <v>268</v>
      </c>
      <c r="G17" s="128"/>
      <c r="H17" s="128" t="s">
        <v>31</v>
      </c>
      <c r="I17" s="123" t="s">
        <v>281</v>
      </c>
      <c r="J17" s="123" t="s">
        <v>287</v>
      </c>
      <c r="O17" s="193" t="s">
        <v>3527</v>
      </c>
      <c r="P17" s="123" t="s">
        <v>28</v>
      </c>
      <c r="Q17" s="123" t="s">
        <v>224</v>
      </c>
      <c r="R17" s="123" t="s">
        <v>28</v>
      </c>
      <c r="T17" s="32"/>
      <c r="U17" s="34">
        <f t="shared" si="3"/>
        <v>14</v>
      </c>
      <c r="V17" s="33" t="s">
        <v>207</v>
      </c>
      <c r="AM17" s="198" t="s">
        <v>349</v>
      </c>
      <c r="AN17" s="123" t="s">
        <v>3530</v>
      </c>
      <c r="AO17" s="186" t="s">
        <v>28</v>
      </c>
      <c r="AP17" s="123">
        <v>1.27</v>
      </c>
      <c r="AQ17" s="186" t="s">
        <v>28</v>
      </c>
      <c r="AR17" s="123">
        <v>1.3</v>
      </c>
      <c r="AW17" s="194" t="s">
        <v>473</v>
      </c>
      <c r="AX17" s="195" t="s">
        <v>474</v>
      </c>
      <c r="AY17" s="123" t="str">
        <f t="shared" si="1"/>
        <v xml:space="preserve">D89810  Acute graft-versus-host disease </v>
      </c>
      <c r="BB17" s="196" t="s">
        <v>379</v>
      </c>
      <c r="BC17" s="194" t="s">
        <v>382</v>
      </c>
      <c r="BD17" s="195" t="s">
        <v>139</v>
      </c>
      <c r="BK17" s="123" t="str">
        <f t="shared" si="2"/>
        <v>C32.2  Malignant neoplasm of subglottis</v>
      </c>
      <c r="CV17">
        <v>13</v>
      </c>
      <c r="CW17" t="s">
        <v>207</v>
      </c>
      <c r="CX17">
        <v>3.25</v>
      </c>
      <c r="DC17" s="52" t="s">
        <v>62</v>
      </c>
      <c r="DD17" s="18" t="s">
        <v>243</v>
      </c>
    </row>
    <row r="18" spans="1:108" ht="44.4" thickTop="1" thickBot="1" x14ac:dyDescent="0.35">
      <c r="A18" s="123">
        <v>1</v>
      </c>
      <c r="B18" s="123" t="s">
        <v>3510</v>
      </c>
      <c r="F18" s="128" t="s">
        <v>265</v>
      </c>
      <c r="G18" s="128"/>
      <c r="H18" s="128"/>
      <c r="T18" s="32"/>
      <c r="U18" s="34">
        <f t="shared" si="3"/>
        <v>15</v>
      </c>
      <c r="V18" s="33" t="s">
        <v>207</v>
      </c>
      <c r="AM18" s="198" t="s">
        <v>351</v>
      </c>
      <c r="AN18" s="123" t="s">
        <v>3530</v>
      </c>
      <c r="AW18" s="194" t="s">
        <v>475</v>
      </c>
      <c r="AX18" s="195" t="s">
        <v>476</v>
      </c>
      <c r="AY18" s="123" t="str">
        <f t="shared" si="1"/>
        <v xml:space="preserve">D89811  Chronic graft-versus-host disease </v>
      </c>
      <c r="BB18" s="196" t="s">
        <v>379</v>
      </c>
      <c r="BC18" s="194" t="s">
        <v>383</v>
      </c>
      <c r="BD18" s="195" t="s">
        <v>140</v>
      </c>
      <c r="BK18" s="123" t="str">
        <f t="shared" si="2"/>
        <v>C32.3  Malignant neoplasm of laryngeal cartilage</v>
      </c>
      <c r="CV18">
        <v>14</v>
      </c>
      <c r="CW18" t="s">
        <v>207</v>
      </c>
      <c r="CX18">
        <v>3.25</v>
      </c>
      <c r="DC18" s="55" t="s">
        <v>63</v>
      </c>
      <c r="DD18" s="18" t="s">
        <v>244</v>
      </c>
    </row>
    <row r="19" spans="1:108" x14ac:dyDescent="0.3">
      <c r="A19" s="123">
        <v>2</v>
      </c>
      <c r="B19" s="123" t="s">
        <v>3510</v>
      </c>
      <c r="F19" s="128" t="s">
        <v>272</v>
      </c>
      <c r="G19" s="128"/>
      <c r="H19" s="128"/>
      <c r="T19" s="32"/>
      <c r="U19" s="34">
        <f t="shared" si="3"/>
        <v>16</v>
      </c>
      <c r="V19" s="33" t="s">
        <v>207</v>
      </c>
      <c r="AM19" s="123" t="s">
        <v>352</v>
      </c>
      <c r="AN19" s="123" t="s">
        <v>3530</v>
      </c>
      <c r="AW19" s="194" t="s">
        <v>477</v>
      </c>
      <c r="AX19" s="195" t="s">
        <v>478</v>
      </c>
      <c r="AY19" s="123" t="str">
        <f t="shared" si="1"/>
        <v xml:space="preserve">D89812  Acute on chronic graft-versus-host disease </v>
      </c>
      <c r="BB19" s="196" t="s">
        <v>379</v>
      </c>
      <c r="BC19" s="194" t="s">
        <v>384</v>
      </c>
      <c r="BD19" s="195" t="s">
        <v>385</v>
      </c>
      <c r="BK19" s="123" t="str">
        <f t="shared" si="2"/>
        <v>C32.8  Malignant neoplasm of other specified sites of larynx</v>
      </c>
      <c r="CV19">
        <v>15</v>
      </c>
      <c r="CW19" t="s">
        <v>207</v>
      </c>
      <c r="CX19">
        <v>3.25</v>
      </c>
      <c r="DC19" s="56" t="s">
        <v>64</v>
      </c>
      <c r="DD19" s="18" t="s">
        <v>8</v>
      </c>
    </row>
    <row r="20" spans="1:108" ht="29.4" thickBot="1" x14ac:dyDescent="0.35">
      <c r="A20" s="123">
        <v>3</v>
      </c>
      <c r="B20" s="123" t="s">
        <v>3510</v>
      </c>
      <c r="F20" s="128"/>
      <c r="G20" s="128"/>
      <c r="H20" s="128"/>
      <c r="T20" s="32"/>
      <c r="U20" s="34">
        <f t="shared" si="3"/>
        <v>17</v>
      </c>
      <c r="V20" s="33" t="s">
        <v>207</v>
      </c>
      <c r="AM20" s="198" t="s">
        <v>354</v>
      </c>
      <c r="AN20" s="123" t="s">
        <v>3530</v>
      </c>
      <c r="AW20" s="194" t="s">
        <v>479</v>
      </c>
      <c r="AX20" s="195" t="s">
        <v>480</v>
      </c>
      <c r="AY20" s="123" t="str">
        <f t="shared" si="1"/>
        <v xml:space="preserve">D89813  Graft-versus-host disease, unspecified </v>
      </c>
      <c r="BB20" s="196" t="s">
        <v>379</v>
      </c>
      <c r="BC20" s="194" t="s">
        <v>386</v>
      </c>
      <c r="BD20" s="195" t="s">
        <v>141</v>
      </c>
      <c r="BK20" s="123" t="str">
        <f t="shared" si="2"/>
        <v>C32.9  Malignant neoplasm of larynx, unspecified</v>
      </c>
      <c r="CV20">
        <v>16</v>
      </c>
      <c r="CW20" t="s">
        <v>207</v>
      </c>
      <c r="CX20">
        <v>3.25</v>
      </c>
      <c r="DC20" s="57" t="s">
        <v>65</v>
      </c>
      <c r="DD20" s="18" t="s">
        <v>245</v>
      </c>
    </row>
    <row r="21" spans="1:108" ht="43.8" thickBot="1" x14ac:dyDescent="0.35">
      <c r="A21" s="123">
        <v>4</v>
      </c>
      <c r="B21" s="123" t="s">
        <v>3511</v>
      </c>
      <c r="T21" s="32"/>
      <c r="U21" s="34">
        <f t="shared" si="3"/>
        <v>18</v>
      </c>
      <c r="V21" s="33" t="s">
        <v>207</v>
      </c>
      <c r="AM21" s="198" t="s">
        <v>353</v>
      </c>
      <c r="AN21" s="123" t="s">
        <v>3530</v>
      </c>
      <c r="AW21" s="194" t="s">
        <v>481</v>
      </c>
      <c r="AX21" s="195" t="s">
        <v>482</v>
      </c>
      <c r="AY21" s="123" t="str">
        <f t="shared" si="1"/>
        <v xml:space="preserve">T8600  Unspecified complication of bone marrow transplant </v>
      </c>
      <c r="BB21" s="196" t="s">
        <v>387</v>
      </c>
      <c r="BC21" s="194" t="s">
        <v>388</v>
      </c>
      <c r="BD21" s="195" t="s">
        <v>87</v>
      </c>
      <c r="BK21" s="123" t="str">
        <f t="shared" si="2"/>
        <v>C00.0  Malignant neoplasm of external upper lip</v>
      </c>
      <c r="CV21">
        <v>17</v>
      </c>
      <c r="CW21" t="s">
        <v>207</v>
      </c>
      <c r="CX21">
        <v>3.25</v>
      </c>
      <c r="DC21" s="54" t="s">
        <v>66</v>
      </c>
      <c r="DD21" s="18" t="s">
        <v>246</v>
      </c>
    </row>
    <row r="22" spans="1:108" ht="15.6" thickTop="1" thickBot="1" x14ac:dyDescent="0.35">
      <c r="H22" s="338" t="s">
        <v>367</v>
      </c>
      <c r="I22" s="338"/>
      <c r="T22" s="32"/>
      <c r="U22" s="34">
        <f t="shared" si="3"/>
        <v>19</v>
      </c>
      <c r="V22" s="33" t="s">
        <v>207</v>
      </c>
      <c r="AM22" s="198" t="s">
        <v>355</v>
      </c>
      <c r="AN22" s="123" t="s">
        <v>3530</v>
      </c>
      <c r="AW22" s="194" t="s">
        <v>483</v>
      </c>
      <c r="AX22" s="195" t="s">
        <v>484</v>
      </c>
      <c r="AY22" s="123" t="str">
        <f t="shared" si="1"/>
        <v xml:space="preserve">T8601  Bone marrow transplant rejection </v>
      </c>
      <c r="BB22" s="196" t="s">
        <v>387</v>
      </c>
      <c r="BC22" s="194" t="s">
        <v>389</v>
      </c>
      <c r="BD22" s="195" t="s">
        <v>89</v>
      </c>
      <c r="BK22" s="123" t="str">
        <f t="shared" si="2"/>
        <v>C00.1  Malignant neoplasm of external lower lip</v>
      </c>
      <c r="CV22">
        <v>18</v>
      </c>
      <c r="CW22" t="s">
        <v>207</v>
      </c>
      <c r="CX22">
        <v>3.25</v>
      </c>
      <c r="DC22" s="52" t="s">
        <v>67</v>
      </c>
      <c r="DD22" s="18" t="s">
        <v>247</v>
      </c>
    </row>
    <row r="23" spans="1:108" ht="44.4" thickTop="1" thickBot="1" x14ac:dyDescent="0.35">
      <c r="A23" s="342" t="s">
        <v>368</v>
      </c>
      <c r="B23" s="342"/>
      <c r="H23" s="123" t="b">
        <v>1</v>
      </c>
      <c r="I23" s="123">
        <v>1</v>
      </c>
      <c r="T23" s="32"/>
      <c r="U23" s="34">
        <f t="shared" si="3"/>
        <v>20</v>
      </c>
      <c r="V23" s="33" t="s">
        <v>207</v>
      </c>
      <c r="AM23" s="198" t="s">
        <v>356</v>
      </c>
      <c r="AN23" s="123" t="s">
        <v>3530</v>
      </c>
      <c r="AW23" s="194" t="s">
        <v>485</v>
      </c>
      <c r="AX23" s="195" t="s">
        <v>486</v>
      </c>
      <c r="AY23" s="123" t="str">
        <f t="shared" si="1"/>
        <v xml:space="preserve">T8602  Bone marrow transplant failure </v>
      </c>
      <c r="BB23" s="196" t="s">
        <v>387</v>
      </c>
      <c r="BC23" s="194" t="s">
        <v>390</v>
      </c>
      <c r="BD23" s="195" t="s">
        <v>91</v>
      </c>
      <c r="BK23" s="123" t="str">
        <f t="shared" si="2"/>
        <v>C00.3  Malignant neoplasm of upper lip, inner aspect</v>
      </c>
      <c r="CV23">
        <v>19</v>
      </c>
      <c r="CW23" t="s">
        <v>207</v>
      </c>
      <c r="CX23">
        <v>3.25</v>
      </c>
      <c r="DC23" s="52" t="s">
        <v>68</v>
      </c>
      <c r="DD23" s="18" t="s">
        <v>248</v>
      </c>
    </row>
    <row r="24" spans="1:108" ht="58.8" thickTop="1" thickBot="1" x14ac:dyDescent="0.35">
      <c r="A24" s="155" t="s">
        <v>47</v>
      </c>
      <c r="H24" s="123" t="b">
        <v>0</v>
      </c>
      <c r="I24" s="123">
        <v>0</v>
      </c>
      <c r="T24" s="32"/>
      <c r="U24" s="34">
        <f t="shared" si="3"/>
        <v>21</v>
      </c>
      <c r="V24" s="33" t="s">
        <v>207</v>
      </c>
      <c r="AM24" s="198" t="s">
        <v>357</v>
      </c>
      <c r="AN24" s="123" t="s">
        <v>3530</v>
      </c>
      <c r="AW24" s="194" t="s">
        <v>487</v>
      </c>
      <c r="AX24" s="195" t="s">
        <v>488</v>
      </c>
      <c r="AY24" s="123" t="str">
        <f t="shared" si="1"/>
        <v xml:space="preserve">T8603  Bone marrow transplant infection </v>
      </c>
      <c r="BB24" s="196" t="s">
        <v>387</v>
      </c>
      <c r="BC24" s="194" t="s">
        <v>391</v>
      </c>
      <c r="BD24" s="195" t="s">
        <v>92</v>
      </c>
      <c r="BK24" s="123" t="str">
        <f t="shared" si="2"/>
        <v>C00.4  Malignant neoplasm of lower lip, inner aspect</v>
      </c>
      <c r="CV24">
        <v>20</v>
      </c>
      <c r="CW24" t="s">
        <v>207</v>
      </c>
      <c r="CX24">
        <v>3.25</v>
      </c>
      <c r="DC24" s="53" t="s">
        <v>69</v>
      </c>
      <c r="DD24" s="18" t="s">
        <v>249</v>
      </c>
    </row>
    <row r="25" spans="1:108" ht="15.6" thickTop="1" thickBot="1" x14ac:dyDescent="0.35">
      <c r="A25" s="52" t="s">
        <v>48</v>
      </c>
      <c r="T25" s="32"/>
      <c r="U25" s="34">
        <f t="shared" si="3"/>
        <v>22</v>
      </c>
      <c r="V25" s="33" t="s">
        <v>207</v>
      </c>
      <c r="AM25" s="198" t="s">
        <v>358</v>
      </c>
      <c r="AN25" s="123" t="s">
        <v>3530</v>
      </c>
      <c r="AW25" s="194" t="s">
        <v>489</v>
      </c>
      <c r="AX25" s="195" t="s">
        <v>490</v>
      </c>
      <c r="AY25" s="123" t="str">
        <f t="shared" si="1"/>
        <v xml:space="preserve">T8609  Other complications of bone marrow transplant </v>
      </c>
      <c r="BB25" s="196" t="s">
        <v>387</v>
      </c>
      <c r="BC25" s="194" t="s">
        <v>392</v>
      </c>
      <c r="BD25" s="195" t="s">
        <v>93</v>
      </c>
      <c r="BK25" s="123" t="str">
        <f t="shared" si="2"/>
        <v>C00.5  Malignant neoplasm of lip, unspecified, inner aspect</v>
      </c>
      <c r="CV25">
        <v>21</v>
      </c>
      <c r="CW25" t="s">
        <v>207</v>
      </c>
      <c r="CX25">
        <v>3.25</v>
      </c>
      <c r="DC25" s="52" t="s">
        <v>70</v>
      </c>
      <c r="DD25" s="18" t="s">
        <v>10</v>
      </c>
    </row>
    <row r="26" spans="1:108" ht="15.6" thickTop="1" thickBot="1" x14ac:dyDescent="0.35">
      <c r="A26" s="52" t="s">
        <v>49</v>
      </c>
      <c r="G26" s="123" t="s">
        <v>370</v>
      </c>
      <c r="H26" s="123" t="s">
        <v>305</v>
      </c>
      <c r="I26" s="123">
        <v>1</v>
      </c>
      <c r="T26" s="32"/>
      <c r="U26" s="34">
        <f t="shared" si="3"/>
        <v>23</v>
      </c>
      <c r="V26" s="33" t="s">
        <v>207</v>
      </c>
      <c r="AM26" s="198" t="s">
        <v>359</v>
      </c>
      <c r="AN26" s="123" t="s">
        <v>3530</v>
      </c>
      <c r="AW26" s="194" t="s">
        <v>491</v>
      </c>
      <c r="AX26" s="195" t="s">
        <v>492</v>
      </c>
      <c r="AY26" s="123" t="str">
        <f t="shared" si="1"/>
        <v xml:space="preserve">T8610  Unspecified complication of kidney transplant </v>
      </c>
      <c r="BB26" s="196" t="s">
        <v>387</v>
      </c>
      <c r="BC26" s="194" t="s">
        <v>393</v>
      </c>
      <c r="BD26" s="195" t="s">
        <v>94</v>
      </c>
      <c r="BK26" s="123" t="str">
        <f t="shared" si="2"/>
        <v>C00.6  Malignant neoplasm of commissure of lip, unspecified</v>
      </c>
      <c r="CV26">
        <v>22</v>
      </c>
      <c r="CW26" t="s">
        <v>207</v>
      </c>
      <c r="CX26">
        <v>3.25</v>
      </c>
      <c r="DC26" s="58" t="s">
        <v>71</v>
      </c>
      <c r="DD26" s="18" t="s">
        <v>7</v>
      </c>
    </row>
    <row r="27" spans="1:108" ht="23.4" customHeight="1" thickTop="1" thickBot="1" x14ac:dyDescent="0.35">
      <c r="H27" s="123" t="s">
        <v>306</v>
      </c>
      <c r="I27" s="123">
        <v>0</v>
      </c>
      <c r="T27" s="32"/>
      <c r="U27" s="34">
        <f t="shared" si="3"/>
        <v>24</v>
      </c>
      <c r="V27" s="33" t="s">
        <v>207</v>
      </c>
      <c r="AM27" s="198" t="s">
        <v>360</v>
      </c>
      <c r="AN27" s="123" t="s">
        <v>3530</v>
      </c>
      <c r="AW27" s="194" t="s">
        <v>493</v>
      </c>
      <c r="AX27" s="195" t="s">
        <v>494</v>
      </c>
      <c r="AY27" s="123" t="str">
        <f t="shared" si="1"/>
        <v xml:space="preserve">T8611  Kidney transplant rejection </v>
      </c>
      <c r="BB27" s="196" t="s">
        <v>387</v>
      </c>
      <c r="BC27" s="194" t="s">
        <v>394</v>
      </c>
      <c r="BD27" s="195" t="s">
        <v>95</v>
      </c>
      <c r="BK27" s="123" t="str">
        <f t="shared" si="2"/>
        <v>C00.8  Malignant neoplasm of overlapping sites of lip</v>
      </c>
      <c r="CV27">
        <v>23</v>
      </c>
      <c r="CW27" t="s">
        <v>207</v>
      </c>
      <c r="CX27">
        <v>3.25</v>
      </c>
    </row>
    <row r="28" spans="1:108" ht="24.6" customHeight="1" thickTop="1" thickBot="1" x14ac:dyDescent="0.35">
      <c r="A28" s="52" t="s">
        <v>50</v>
      </c>
      <c r="I28" s="337" t="s">
        <v>371</v>
      </c>
      <c r="J28" s="337"/>
      <c r="K28" s="337"/>
      <c r="L28" s="337"/>
      <c r="T28" s="32"/>
      <c r="U28" s="34">
        <f t="shared" si="3"/>
        <v>25</v>
      </c>
      <c r="V28" s="33" t="s">
        <v>207</v>
      </c>
      <c r="AM28" s="198" t="s">
        <v>361</v>
      </c>
      <c r="AN28" s="123" t="s">
        <v>3530</v>
      </c>
      <c r="AW28" s="194" t="s">
        <v>495</v>
      </c>
      <c r="AX28" s="195" t="s">
        <v>496</v>
      </c>
      <c r="AY28" s="123" t="str">
        <f t="shared" si="1"/>
        <v xml:space="preserve">T8612  Kidney transplant failure </v>
      </c>
      <c r="BB28" s="196" t="s">
        <v>387</v>
      </c>
      <c r="BC28" s="194" t="s">
        <v>395</v>
      </c>
      <c r="BD28" s="195" t="s">
        <v>90</v>
      </c>
      <c r="BK28" s="123" t="str">
        <f t="shared" si="2"/>
        <v>C00.2  Malignant neoplasm of external lip, unspecified</v>
      </c>
      <c r="CV28">
        <v>24</v>
      </c>
      <c r="CW28" t="s">
        <v>207</v>
      </c>
      <c r="CX28">
        <v>3.25</v>
      </c>
    </row>
    <row r="29" spans="1:108" ht="15.6" thickTop="1" thickBot="1" x14ac:dyDescent="0.35">
      <c r="A29" s="52" t="s">
        <v>51</v>
      </c>
      <c r="F29" s="341" t="s">
        <v>3519</v>
      </c>
      <c r="G29" s="341"/>
      <c r="I29" s="123">
        <v>0</v>
      </c>
      <c r="J29" s="123">
        <v>0</v>
      </c>
      <c r="K29" s="123" t="s">
        <v>45</v>
      </c>
      <c r="L29" s="123">
        <v>0.68</v>
      </c>
      <c r="T29" s="32"/>
      <c r="U29" s="34">
        <f t="shared" si="3"/>
        <v>26</v>
      </c>
      <c r="V29" s="33" t="s">
        <v>207</v>
      </c>
      <c r="AM29" s="198" t="s">
        <v>362</v>
      </c>
      <c r="AN29" s="123" t="s">
        <v>3530</v>
      </c>
      <c r="AW29" s="194" t="s">
        <v>497</v>
      </c>
      <c r="AX29" s="195" t="s">
        <v>498</v>
      </c>
      <c r="AY29" s="123" t="str">
        <f t="shared" si="1"/>
        <v xml:space="preserve">T8613  Kidney transplant infection </v>
      </c>
      <c r="BB29" s="196" t="s">
        <v>387</v>
      </c>
      <c r="BC29" s="194" t="s">
        <v>396</v>
      </c>
      <c r="BD29" s="195" t="s">
        <v>96</v>
      </c>
      <c r="BK29" s="123" t="str">
        <f t="shared" si="2"/>
        <v>C00.9  Malignant neoplasm of lip, unspecified</v>
      </c>
      <c r="CV29">
        <v>25</v>
      </c>
      <c r="CW29" t="s">
        <v>207</v>
      </c>
      <c r="CX29">
        <v>3.25</v>
      </c>
    </row>
    <row r="30" spans="1:108" ht="21" customHeight="1" thickTop="1" thickBot="1" x14ac:dyDescent="0.35">
      <c r="A30" s="52" t="s">
        <v>52</v>
      </c>
      <c r="F30" s="123" t="s">
        <v>3513</v>
      </c>
      <c r="G30" s="123" t="s">
        <v>3513</v>
      </c>
      <c r="I30" s="123">
        <v>0</v>
      </c>
      <c r="J30" s="123">
        <v>1</v>
      </c>
      <c r="K30" s="123" t="s">
        <v>43</v>
      </c>
      <c r="L30" s="123">
        <v>1.82</v>
      </c>
      <c r="T30" s="32"/>
      <c r="U30" s="34">
        <f t="shared" si="3"/>
        <v>27</v>
      </c>
      <c r="V30" s="33" t="s">
        <v>207</v>
      </c>
      <c r="AM30" s="198" t="s">
        <v>363</v>
      </c>
      <c r="AN30" s="123" t="s">
        <v>3530</v>
      </c>
      <c r="AW30" s="194" t="s">
        <v>499</v>
      </c>
      <c r="AX30" s="195" t="s">
        <v>500</v>
      </c>
      <c r="AY30" s="123" t="str">
        <f t="shared" si="1"/>
        <v xml:space="preserve">T8619  Other complication of kidney transplant </v>
      </c>
      <c r="BB30" s="196" t="s">
        <v>387</v>
      </c>
      <c r="BC30" s="194" t="s">
        <v>97</v>
      </c>
      <c r="BD30" s="195" t="s">
        <v>98</v>
      </c>
      <c r="BK30" s="123" t="str">
        <f t="shared" si="2"/>
        <v>C01  Malignant neoplasm of base of tongue</v>
      </c>
      <c r="CV30">
        <v>26</v>
      </c>
      <c r="CW30" t="s">
        <v>207</v>
      </c>
      <c r="CX30">
        <v>3.25</v>
      </c>
    </row>
    <row r="31" spans="1:108" ht="15.6" thickTop="1" thickBot="1" x14ac:dyDescent="0.35">
      <c r="A31" s="53" t="s">
        <v>53</v>
      </c>
      <c r="F31" s="123" t="s">
        <v>316</v>
      </c>
      <c r="G31" s="123" t="s">
        <v>85</v>
      </c>
      <c r="I31" s="123">
        <v>0</v>
      </c>
      <c r="J31" s="123">
        <v>2</v>
      </c>
      <c r="K31" s="123" t="s">
        <v>40</v>
      </c>
      <c r="L31" s="123">
        <v>2.66</v>
      </c>
      <c r="T31" s="32"/>
      <c r="U31" s="34">
        <f t="shared" si="3"/>
        <v>28</v>
      </c>
      <c r="V31" s="33" t="s">
        <v>207</v>
      </c>
      <c r="AM31" s="198" t="s">
        <v>364</v>
      </c>
      <c r="AN31" s="123" t="s">
        <v>3530</v>
      </c>
      <c r="AW31" s="194" t="s">
        <v>501</v>
      </c>
      <c r="AX31" s="195" t="s">
        <v>502</v>
      </c>
      <c r="AY31" s="123" t="str">
        <f t="shared" si="1"/>
        <v xml:space="preserve">T8620  Unspecified complication of heart transplant </v>
      </c>
      <c r="BB31" s="196" t="s">
        <v>387</v>
      </c>
      <c r="BC31" s="194" t="s">
        <v>397</v>
      </c>
      <c r="BD31" s="195" t="s">
        <v>99</v>
      </c>
      <c r="BK31" s="123" t="str">
        <f t="shared" si="2"/>
        <v>C02.0  Malignant neoplasm of dorsal surface of tongue</v>
      </c>
      <c r="CV31">
        <v>27</v>
      </c>
      <c r="CW31" t="s">
        <v>207</v>
      </c>
      <c r="CX31">
        <v>3.25</v>
      </c>
    </row>
    <row r="32" spans="1:108" ht="15.6" thickTop="1" thickBot="1" x14ac:dyDescent="0.35">
      <c r="F32" s="123" t="s">
        <v>83</v>
      </c>
      <c r="G32" s="123" t="s">
        <v>3518</v>
      </c>
      <c r="I32" s="123">
        <v>1</v>
      </c>
      <c r="J32" s="123">
        <v>0</v>
      </c>
      <c r="K32" s="123" t="s">
        <v>44</v>
      </c>
      <c r="L32" s="123">
        <v>1.46</v>
      </c>
      <c r="T32" s="32"/>
      <c r="U32" s="34">
        <f t="shared" si="3"/>
        <v>29</v>
      </c>
      <c r="V32" s="33" t="s">
        <v>207</v>
      </c>
      <c r="AW32" s="194" t="s">
        <v>503</v>
      </c>
      <c r="AX32" s="195" t="s">
        <v>504</v>
      </c>
      <c r="AY32" s="123" t="str">
        <f t="shared" si="1"/>
        <v xml:space="preserve">T8621  Heart transplant rejection </v>
      </c>
      <c r="BB32" s="196" t="s">
        <v>387</v>
      </c>
      <c r="BC32" s="194" t="s">
        <v>398</v>
      </c>
      <c r="BD32" s="195" t="s">
        <v>100</v>
      </c>
      <c r="BK32" s="123" t="str">
        <f t="shared" si="2"/>
        <v>C02.1  Malignant neoplasm of border of tongue</v>
      </c>
      <c r="CV32">
        <v>28</v>
      </c>
      <c r="CW32" t="s">
        <v>207</v>
      </c>
      <c r="CX32">
        <v>3.25</v>
      </c>
    </row>
    <row r="33" spans="1:63" ht="15.6" thickTop="1" thickBot="1" x14ac:dyDescent="0.35">
      <c r="A33" s="52" t="s">
        <v>54</v>
      </c>
      <c r="F33" s="123" t="s">
        <v>88</v>
      </c>
      <c r="G33" s="123" t="s">
        <v>85</v>
      </c>
      <c r="I33" s="123">
        <v>1</v>
      </c>
      <c r="J33" s="123">
        <v>1</v>
      </c>
      <c r="K33" s="123" t="s">
        <v>41</v>
      </c>
      <c r="L33" s="123">
        <v>2.33</v>
      </c>
      <c r="T33" s="32"/>
      <c r="U33" s="34">
        <f t="shared" si="3"/>
        <v>30</v>
      </c>
      <c r="V33" s="33" t="s">
        <v>207</v>
      </c>
      <c r="AW33" s="194" t="s">
        <v>505</v>
      </c>
      <c r="AX33" s="195" t="s">
        <v>506</v>
      </c>
      <c r="AY33" s="123" t="str">
        <f t="shared" si="1"/>
        <v xml:space="preserve">T8622  Heart transplant failure </v>
      </c>
      <c r="BB33" s="196" t="s">
        <v>387</v>
      </c>
      <c r="BC33" s="194" t="s">
        <v>399</v>
      </c>
      <c r="BD33" s="195" t="s">
        <v>101</v>
      </c>
      <c r="BK33" s="123" t="str">
        <f t="shared" si="2"/>
        <v>C02.2  Malignant neoplasm of ventral surface of tongue</v>
      </c>
    </row>
    <row r="34" spans="1:63" ht="15.6" thickTop="1" thickBot="1" x14ac:dyDescent="0.35">
      <c r="A34" s="52" t="s">
        <v>55</v>
      </c>
      <c r="F34" s="123" t="s">
        <v>86</v>
      </c>
      <c r="G34" s="123" t="s">
        <v>85</v>
      </c>
      <c r="I34" s="123">
        <v>1</v>
      </c>
      <c r="J34" s="123">
        <v>2</v>
      </c>
      <c r="K34" s="123" t="s">
        <v>38</v>
      </c>
      <c r="L34" s="123">
        <v>2.97</v>
      </c>
      <c r="T34" s="32"/>
      <c r="U34" s="34">
        <f t="shared" si="3"/>
        <v>31</v>
      </c>
      <c r="V34" s="33" t="s">
        <v>207</v>
      </c>
      <c r="AW34" s="194" t="s">
        <v>507</v>
      </c>
      <c r="AX34" s="195" t="s">
        <v>508</v>
      </c>
      <c r="AY34" s="123" t="str">
        <f t="shared" si="1"/>
        <v xml:space="preserve">T8623  Heart transplant infection </v>
      </c>
      <c r="BB34" s="196" t="s">
        <v>387</v>
      </c>
      <c r="BC34" s="194" t="s">
        <v>400</v>
      </c>
      <c r="BD34" s="195" t="s">
        <v>102</v>
      </c>
      <c r="BK34" s="123" t="str">
        <f t="shared" si="2"/>
        <v>C02.3  Malignant neoplasm of anterior two-thirds of tongue, part unspecified</v>
      </c>
    </row>
    <row r="35" spans="1:63" ht="15.6" thickTop="1" thickBot="1" x14ac:dyDescent="0.35">
      <c r="A35" s="52" t="s">
        <v>56</v>
      </c>
      <c r="F35" s="123" t="s">
        <v>3515</v>
      </c>
      <c r="G35" s="123" t="s">
        <v>85</v>
      </c>
      <c r="I35" s="123">
        <v>2</v>
      </c>
      <c r="J35" s="123">
        <v>0</v>
      </c>
      <c r="K35" s="123" t="s">
        <v>42</v>
      </c>
      <c r="L35" s="123">
        <v>2.04</v>
      </c>
      <c r="T35" s="32"/>
      <c r="U35" s="34">
        <f t="shared" si="3"/>
        <v>32</v>
      </c>
      <c r="V35" s="33" t="s">
        <v>207</v>
      </c>
      <c r="AW35" s="194" t="s">
        <v>509</v>
      </c>
      <c r="AX35" s="195" t="s">
        <v>510</v>
      </c>
      <c r="AY35" s="123" t="str">
        <f t="shared" si="1"/>
        <v xml:space="preserve">T86290  Cardiac allograft vasculopathy </v>
      </c>
      <c r="BB35" s="196" t="s">
        <v>387</v>
      </c>
      <c r="BC35" s="194" t="s">
        <v>401</v>
      </c>
      <c r="BD35" s="195" t="s">
        <v>104</v>
      </c>
      <c r="BK35" s="123" t="str">
        <f t="shared" si="2"/>
        <v>C02.8  Malignant neoplasm of overlapping sites of tongue</v>
      </c>
    </row>
    <row r="36" spans="1:63" ht="15.6" thickTop="1" thickBot="1" x14ac:dyDescent="0.35">
      <c r="A36" s="53" t="s">
        <v>57</v>
      </c>
      <c r="F36" s="123" t="s">
        <v>3516</v>
      </c>
      <c r="G36" s="123" t="s">
        <v>3518</v>
      </c>
      <c r="I36" s="123">
        <v>2</v>
      </c>
      <c r="J36" s="123">
        <v>1</v>
      </c>
      <c r="K36" s="123" t="s">
        <v>39</v>
      </c>
      <c r="L36" s="123">
        <v>2.85</v>
      </c>
      <c r="T36" s="32"/>
      <c r="U36" s="34">
        <f t="shared" si="3"/>
        <v>33</v>
      </c>
      <c r="V36" s="33" t="s">
        <v>207</v>
      </c>
      <c r="AW36" s="194" t="s">
        <v>511</v>
      </c>
      <c r="AX36" s="195" t="s">
        <v>512</v>
      </c>
      <c r="AY36" s="123" t="str">
        <f t="shared" si="1"/>
        <v xml:space="preserve">T86298  Other complications of heart transplant </v>
      </c>
      <c r="BB36" s="196" t="s">
        <v>387</v>
      </c>
      <c r="BC36" s="194" t="s">
        <v>402</v>
      </c>
      <c r="BD36" s="195" t="s">
        <v>103</v>
      </c>
      <c r="BK36" s="123" t="str">
        <f t="shared" si="2"/>
        <v>C02.4  Malignant neoplasm of lingual tonsil</v>
      </c>
    </row>
    <row r="37" spans="1:63" ht="15.6" thickTop="1" thickBot="1" x14ac:dyDescent="0.35">
      <c r="F37" s="123" t="s">
        <v>3514</v>
      </c>
      <c r="G37" s="123" t="s">
        <v>3512</v>
      </c>
      <c r="I37" s="123">
        <v>2</v>
      </c>
      <c r="J37" s="123">
        <v>2</v>
      </c>
      <c r="K37" s="123" t="s">
        <v>36</v>
      </c>
      <c r="L37" s="123">
        <v>3.51</v>
      </c>
      <c r="T37" s="32"/>
      <c r="U37" s="34">
        <f t="shared" si="3"/>
        <v>34</v>
      </c>
      <c r="V37" s="33" t="s">
        <v>207</v>
      </c>
      <c r="AW37" s="194" t="s">
        <v>445</v>
      </c>
      <c r="AX37" s="195" t="s">
        <v>446</v>
      </c>
      <c r="AY37" s="123" t="str">
        <f t="shared" si="1"/>
        <v xml:space="preserve">T8630  Unspecified complication of heart-lung transplant </v>
      </c>
      <c r="BB37" s="196" t="s">
        <v>387</v>
      </c>
      <c r="BC37" s="194" t="s">
        <v>401</v>
      </c>
      <c r="BD37" s="195" t="s">
        <v>104</v>
      </c>
      <c r="BK37" s="123" t="str">
        <f t="shared" si="2"/>
        <v>C02.8  Malignant neoplasm of overlapping sites of tongue</v>
      </c>
    </row>
    <row r="38" spans="1:63" ht="30" thickTop="1" thickBot="1" x14ac:dyDescent="0.35">
      <c r="A38" s="52" t="s">
        <v>58</v>
      </c>
      <c r="F38" s="75" t="s">
        <v>3517</v>
      </c>
      <c r="G38" s="123" t="s">
        <v>3512</v>
      </c>
      <c r="I38" s="123">
        <v>3</v>
      </c>
      <c r="J38" s="123">
        <v>0</v>
      </c>
      <c r="K38" s="123" t="s">
        <v>37</v>
      </c>
      <c r="L38" s="123">
        <v>2.98</v>
      </c>
      <c r="T38" s="32"/>
      <c r="U38" s="34">
        <f t="shared" si="3"/>
        <v>35</v>
      </c>
      <c r="V38" s="33" t="s">
        <v>207</v>
      </c>
      <c r="AW38" s="194" t="s">
        <v>447</v>
      </c>
      <c r="AX38" s="195" t="s">
        <v>448</v>
      </c>
      <c r="AY38" s="123" t="str">
        <f t="shared" si="1"/>
        <v xml:space="preserve">T8631  Heart-lung transplant rejection </v>
      </c>
      <c r="BB38" s="196" t="s">
        <v>387</v>
      </c>
      <c r="BC38" s="194" t="s">
        <v>403</v>
      </c>
      <c r="BD38" s="195" t="s">
        <v>105</v>
      </c>
      <c r="BK38" s="123" t="str">
        <f t="shared" si="2"/>
        <v>C02.9  Malignant neoplasm of tongue, unspecified</v>
      </c>
    </row>
    <row r="39" spans="1:63" ht="15.6" thickTop="1" thickBot="1" x14ac:dyDescent="0.35">
      <c r="A39" s="52" t="s">
        <v>59</v>
      </c>
      <c r="F39" s="123" t="s">
        <v>84</v>
      </c>
      <c r="G39" s="123" t="s">
        <v>85</v>
      </c>
      <c r="I39" s="123">
        <v>3</v>
      </c>
      <c r="J39" s="123">
        <v>1</v>
      </c>
      <c r="K39" s="123" t="s">
        <v>35</v>
      </c>
      <c r="L39" s="123">
        <v>3.69</v>
      </c>
      <c r="T39" s="32"/>
      <c r="U39" s="34">
        <f t="shared" si="3"/>
        <v>36</v>
      </c>
      <c r="V39" s="33" t="s">
        <v>207</v>
      </c>
      <c r="AW39" s="194" t="s">
        <v>449</v>
      </c>
      <c r="AX39" s="195" t="s">
        <v>450</v>
      </c>
      <c r="AY39" s="123" t="str">
        <f t="shared" si="1"/>
        <v xml:space="preserve">T8632  Heart-lung transplant failure </v>
      </c>
      <c r="BB39" s="196" t="s">
        <v>387</v>
      </c>
      <c r="BC39" s="194" t="s">
        <v>404</v>
      </c>
      <c r="BD39" s="195" t="s">
        <v>106</v>
      </c>
      <c r="BK39" s="123" t="str">
        <f t="shared" si="2"/>
        <v>C03.0  Malignant neoplasm of upper gum</v>
      </c>
    </row>
    <row r="40" spans="1:63" ht="15.6" thickTop="1" thickBot="1" x14ac:dyDescent="0.35">
      <c r="A40" s="52" t="s">
        <v>60</v>
      </c>
      <c r="I40" s="123">
        <v>3</v>
      </c>
      <c r="J40" s="123">
        <v>2</v>
      </c>
      <c r="K40" s="123" t="s">
        <v>307</v>
      </c>
      <c r="L40" s="123">
        <v>4.1900000000000004</v>
      </c>
      <c r="T40" s="32"/>
      <c r="U40" s="34">
        <f t="shared" si="3"/>
        <v>37</v>
      </c>
      <c r="V40" s="33" t="s">
        <v>207</v>
      </c>
      <c r="AW40" s="194" t="s">
        <v>451</v>
      </c>
      <c r="AX40" s="195" t="s">
        <v>452</v>
      </c>
      <c r="AY40" s="123" t="str">
        <f t="shared" si="1"/>
        <v xml:space="preserve">T8633  Heart-lung transplant infection </v>
      </c>
      <c r="BB40" s="196" t="s">
        <v>387</v>
      </c>
      <c r="BC40" s="194" t="s">
        <v>405</v>
      </c>
      <c r="BD40" s="195" t="s">
        <v>107</v>
      </c>
      <c r="BK40" s="123" t="str">
        <f t="shared" si="2"/>
        <v>C03.1  Malignant neoplasm of lower gum</v>
      </c>
    </row>
    <row r="41" spans="1:63" ht="15.6" thickTop="1" thickBot="1" x14ac:dyDescent="0.35">
      <c r="A41" s="52" t="s">
        <v>62</v>
      </c>
      <c r="H41" s="201" t="s">
        <v>329</v>
      </c>
      <c r="I41" s="201"/>
      <c r="T41" s="32"/>
      <c r="U41" s="34">
        <f t="shared" si="3"/>
        <v>38</v>
      </c>
      <c r="V41" s="33" t="s">
        <v>207</v>
      </c>
      <c r="AW41" s="194" t="s">
        <v>453</v>
      </c>
      <c r="AX41" s="195" t="s">
        <v>454</v>
      </c>
      <c r="AY41" s="123" t="str">
        <f t="shared" si="1"/>
        <v xml:space="preserve">T8639  Other complications of heart-lung transplant </v>
      </c>
      <c r="BB41" s="196" t="s">
        <v>387</v>
      </c>
      <c r="BC41" s="194" t="s">
        <v>406</v>
      </c>
      <c r="BD41" s="195" t="s">
        <v>108</v>
      </c>
      <c r="BK41" s="123" t="str">
        <f t="shared" si="2"/>
        <v>C03.9  Malignant neoplasm of gum, unspecified</v>
      </c>
    </row>
    <row r="42" spans="1:63" ht="15.6" thickTop="1" thickBot="1" x14ac:dyDescent="0.35">
      <c r="A42" s="52" t="s">
        <v>62</v>
      </c>
      <c r="H42" s="123">
        <v>0</v>
      </c>
      <c r="I42" s="123">
        <v>0</v>
      </c>
      <c r="T42" s="32"/>
      <c r="U42" s="34">
        <f t="shared" si="3"/>
        <v>39</v>
      </c>
      <c r="V42" s="33" t="s">
        <v>207</v>
      </c>
      <c r="AW42" s="194" t="s">
        <v>513</v>
      </c>
      <c r="AX42" s="195" t="s">
        <v>514</v>
      </c>
      <c r="AY42" s="123" t="str">
        <f t="shared" si="1"/>
        <v xml:space="preserve">T8640  Unspecified complication of liver transplant </v>
      </c>
      <c r="BB42" s="196" t="s">
        <v>387</v>
      </c>
      <c r="BC42" s="194" t="s">
        <v>406</v>
      </c>
      <c r="BD42" s="195" t="s">
        <v>108</v>
      </c>
      <c r="BK42" s="123" t="str">
        <f t="shared" si="2"/>
        <v>C03.9  Malignant neoplasm of gum, unspecified</v>
      </c>
    </row>
    <row r="43" spans="1:63" ht="15.6" thickTop="1" thickBot="1" x14ac:dyDescent="0.35">
      <c r="A43" s="52" t="s">
        <v>61</v>
      </c>
      <c r="H43" s="123">
        <v>1</v>
      </c>
      <c r="I43" s="123">
        <v>1</v>
      </c>
      <c r="K43" s="123" t="s">
        <v>83</v>
      </c>
      <c r="L43" s="123">
        <v>1</v>
      </c>
      <c r="T43" s="32"/>
      <c r="U43" s="34">
        <f t="shared" si="3"/>
        <v>40</v>
      </c>
      <c r="V43" s="33" t="s">
        <v>207</v>
      </c>
      <c r="AW43" s="194" t="s">
        <v>515</v>
      </c>
      <c r="AX43" s="195" t="s">
        <v>516</v>
      </c>
      <c r="AY43" s="123" t="str">
        <f t="shared" si="1"/>
        <v xml:space="preserve">T8641  Liver transplant rejection </v>
      </c>
      <c r="BB43" s="196" t="s">
        <v>387</v>
      </c>
      <c r="BC43" s="194" t="s">
        <v>407</v>
      </c>
      <c r="BD43" s="195" t="s">
        <v>109</v>
      </c>
      <c r="BK43" s="123" t="str">
        <f t="shared" si="2"/>
        <v>C04.0  Malignant neoplasm of anterior floor of mouth</v>
      </c>
    </row>
    <row r="44" spans="1:63" ht="15" thickTop="1" x14ac:dyDescent="0.3">
      <c r="A44" s="184" t="s">
        <v>63</v>
      </c>
      <c r="H44" s="123">
        <v>2</v>
      </c>
      <c r="I44" s="123">
        <v>1</v>
      </c>
      <c r="K44" s="123" t="s">
        <v>84</v>
      </c>
      <c r="L44" s="123">
        <v>0</v>
      </c>
      <c r="T44" s="32"/>
      <c r="U44" s="34">
        <f t="shared" si="3"/>
        <v>41</v>
      </c>
      <c r="V44" s="33" t="s">
        <v>207</v>
      </c>
      <c r="AW44" s="194" t="s">
        <v>517</v>
      </c>
      <c r="AX44" s="195" t="s">
        <v>518</v>
      </c>
      <c r="AY44" s="123" t="str">
        <f t="shared" si="1"/>
        <v xml:space="preserve">T8642  Liver transplant failure </v>
      </c>
      <c r="BB44" s="196" t="s">
        <v>387</v>
      </c>
      <c r="BC44" s="194" t="s">
        <v>408</v>
      </c>
      <c r="BD44" s="195" t="s">
        <v>110</v>
      </c>
      <c r="BK44" s="123" t="str">
        <f t="shared" si="2"/>
        <v>C04.1  Malignant neoplasm of lateral floor of mouth</v>
      </c>
    </row>
    <row r="45" spans="1:63" ht="15" thickBot="1" x14ac:dyDescent="0.35">
      <c r="A45" s="102" t="s">
        <v>64</v>
      </c>
      <c r="H45" s="123">
        <v>3</v>
      </c>
      <c r="I45" s="123">
        <v>1</v>
      </c>
      <c r="K45" s="123" t="s">
        <v>3505</v>
      </c>
      <c r="L45" s="123">
        <v>0</v>
      </c>
      <c r="T45" s="32"/>
      <c r="U45" s="34">
        <f t="shared" si="3"/>
        <v>42</v>
      </c>
      <c r="V45" s="33" t="s">
        <v>207</v>
      </c>
      <c r="AW45" s="194" t="s">
        <v>519</v>
      </c>
      <c r="AX45" s="195" t="s">
        <v>520</v>
      </c>
      <c r="AY45" s="123" t="str">
        <f t="shared" si="1"/>
        <v xml:space="preserve">T8643  Liver transplant infection </v>
      </c>
      <c r="BB45" s="196" t="s">
        <v>387</v>
      </c>
      <c r="BC45" s="194" t="s">
        <v>409</v>
      </c>
      <c r="BD45" s="195" t="s">
        <v>111</v>
      </c>
      <c r="BK45" s="123" t="str">
        <f t="shared" si="2"/>
        <v>C04.8  Malignant neoplasm of overlapping sites of floor of mouth</v>
      </c>
    </row>
    <row r="46" spans="1:63" ht="15" thickTop="1" x14ac:dyDescent="0.3">
      <c r="A46" s="103" t="s">
        <v>65</v>
      </c>
      <c r="H46" s="123">
        <v>4</v>
      </c>
      <c r="I46" s="123">
        <v>1</v>
      </c>
      <c r="K46" s="123" t="s">
        <v>316</v>
      </c>
      <c r="L46" s="123">
        <v>0</v>
      </c>
      <c r="T46" s="32"/>
      <c r="U46" s="34">
        <f t="shared" si="3"/>
        <v>43</v>
      </c>
      <c r="V46" s="33" t="s">
        <v>207</v>
      </c>
      <c r="AW46" s="194" t="s">
        <v>521</v>
      </c>
      <c r="AX46" s="195" t="s">
        <v>522</v>
      </c>
      <c r="AY46" s="123" t="str">
        <f t="shared" si="1"/>
        <v xml:space="preserve">T8649  Other complications of liver transplant </v>
      </c>
      <c r="BB46" s="196" t="s">
        <v>387</v>
      </c>
      <c r="BC46" s="194" t="s">
        <v>410</v>
      </c>
      <c r="BD46" s="195" t="s">
        <v>112</v>
      </c>
      <c r="BK46" s="123" t="str">
        <f t="shared" si="2"/>
        <v>C04.9  Malignant neoplasm of floor of mouth, unspecified</v>
      </c>
    </row>
    <row r="47" spans="1:63" x14ac:dyDescent="0.3">
      <c r="H47" s="123">
        <v>5</v>
      </c>
      <c r="I47" s="123">
        <v>1</v>
      </c>
      <c r="K47" s="123" t="s">
        <v>317</v>
      </c>
      <c r="L47" s="123">
        <v>0</v>
      </c>
      <c r="T47" s="32"/>
      <c r="U47" s="34">
        <f t="shared" si="3"/>
        <v>44</v>
      </c>
      <c r="V47" s="33" t="s">
        <v>207</v>
      </c>
      <c r="AW47" s="194" t="s">
        <v>523</v>
      </c>
      <c r="AX47" s="195" t="s">
        <v>524</v>
      </c>
      <c r="AY47" s="123" t="str">
        <f t="shared" si="1"/>
        <v xml:space="preserve">T865  Complications of stem cell transplant </v>
      </c>
      <c r="BB47" s="196" t="s">
        <v>387</v>
      </c>
      <c r="BC47" s="194" t="s">
        <v>411</v>
      </c>
      <c r="BD47" s="195" t="s">
        <v>127</v>
      </c>
      <c r="BK47" s="123" t="str">
        <f t="shared" si="2"/>
        <v>C09.9  Malignant neoplasm of tonsil, unspecified</v>
      </c>
    </row>
    <row r="48" spans="1:63" ht="15" thickBot="1" x14ac:dyDescent="0.35">
      <c r="A48" s="155" t="s">
        <v>66</v>
      </c>
      <c r="H48" s="123">
        <v>6</v>
      </c>
      <c r="I48" s="123">
        <v>1</v>
      </c>
      <c r="K48" s="123" t="s">
        <v>318</v>
      </c>
      <c r="L48" s="123">
        <v>0</v>
      </c>
      <c r="T48" s="32"/>
      <c r="U48" s="34">
        <f t="shared" si="3"/>
        <v>45</v>
      </c>
      <c r="V48" s="33" t="s">
        <v>207</v>
      </c>
      <c r="AW48" s="194" t="s">
        <v>525</v>
      </c>
      <c r="AX48" s="195" t="s">
        <v>526</v>
      </c>
      <c r="AY48" s="123" t="str">
        <f t="shared" si="1"/>
        <v xml:space="preserve">T86850  Intestine transplant rejection </v>
      </c>
      <c r="BB48" s="196" t="s">
        <v>387</v>
      </c>
      <c r="BC48" s="194" t="s">
        <v>412</v>
      </c>
      <c r="BD48" s="195" t="s">
        <v>126</v>
      </c>
      <c r="BK48" s="123" t="str">
        <f t="shared" si="2"/>
        <v>C09.8  Malignant neoplasm of overlapping sites of tonsil</v>
      </c>
    </row>
    <row r="49" spans="1:63" ht="15.6" thickTop="1" thickBot="1" x14ac:dyDescent="0.35">
      <c r="A49" s="52" t="s">
        <v>67</v>
      </c>
      <c r="H49" s="123">
        <v>7</v>
      </c>
      <c r="I49" s="123">
        <v>1</v>
      </c>
      <c r="K49" s="123" t="s">
        <v>3506</v>
      </c>
      <c r="L49" s="123">
        <v>0</v>
      </c>
      <c r="T49" s="32"/>
      <c r="U49" s="34">
        <f t="shared" si="3"/>
        <v>46</v>
      </c>
      <c r="V49" s="33" t="s">
        <v>207</v>
      </c>
      <c r="AW49" s="194" t="s">
        <v>527</v>
      </c>
      <c r="AX49" s="195" t="s">
        <v>528</v>
      </c>
      <c r="AY49" s="123" t="str">
        <f t="shared" si="1"/>
        <v xml:space="preserve">T86851  Intestine transplant failure </v>
      </c>
      <c r="BB49" s="196" t="s">
        <v>387</v>
      </c>
      <c r="BC49" s="194" t="s">
        <v>413</v>
      </c>
      <c r="BD49" s="195" t="s">
        <v>124</v>
      </c>
      <c r="BK49" s="123" t="str">
        <f t="shared" si="2"/>
        <v>C09.0  Malignant neoplasm of tonsillar fossa</v>
      </c>
    </row>
    <row r="50" spans="1:63" ht="15.6" thickTop="1" thickBot="1" x14ac:dyDescent="0.35">
      <c r="A50" s="52" t="s">
        <v>68</v>
      </c>
      <c r="H50" s="123">
        <v>8</v>
      </c>
      <c r="I50" s="123">
        <v>1</v>
      </c>
      <c r="K50" s="123" t="s">
        <v>3502</v>
      </c>
      <c r="L50" s="123">
        <v>0</v>
      </c>
      <c r="T50" s="32"/>
      <c r="U50" s="34">
        <f t="shared" si="3"/>
        <v>47</v>
      </c>
      <c r="V50" s="33" t="s">
        <v>207</v>
      </c>
      <c r="AW50" s="194" t="s">
        <v>529</v>
      </c>
      <c r="AX50" s="195" t="s">
        <v>530</v>
      </c>
      <c r="AY50" s="123" t="str">
        <f t="shared" si="1"/>
        <v xml:space="preserve">T86852  Intestine transplant infection </v>
      </c>
      <c r="BB50" s="196" t="s">
        <v>387</v>
      </c>
      <c r="BC50" s="194" t="s">
        <v>414</v>
      </c>
      <c r="BD50" s="195" t="s">
        <v>125</v>
      </c>
      <c r="BK50" s="123" t="str">
        <f t="shared" si="2"/>
        <v>C09.1  Malignant neoplasm of tonsillar pillar (anterior) (posterior)</v>
      </c>
    </row>
    <row r="51" spans="1:63" ht="15.6" thickTop="1" thickBot="1" x14ac:dyDescent="0.35">
      <c r="A51" s="53" t="s">
        <v>69</v>
      </c>
      <c r="H51" s="123">
        <v>9</v>
      </c>
      <c r="I51" s="123">
        <v>1</v>
      </c>
      <c r="K51" s="123" t="s">
        <v>3503</v>
      </c>
      <c r="L51" s="123">
        <v>0</v>
      </c>
      <c r="T51" s="32"/>
      <c r="U51" s="34">
        <f t="shared" si="3"/>
        <v>48</v>
      </c>
      <c r="V51" s="33" t="s">
        <v>207</v>
      </c>
      <c r="AW51" s="194" t="s">
        <v>531</v>
      </c>
      <c r="AX51" s="195" t="s">
        <v>532</v>
      </c>
      <c r="AY51" s="123" t="str">
        <f t="shared" si="1"/>
        <v xml:space="preserve">T86858  Other complications of intestine transplant </v>
      </c>
      <c r="BB51" s="196" t="s">
        <v>387</v>
      </c>
      <c r="BC51" s="194" t="s">
        <v>415</v>
      </c>
      <c r="BD51" s="195" t="s">
        <v>128</v>
      </c>
      <c r="BK51" s="123" t="str">
        <f t="shared" si="2"/>
        <v>C10.0  Malignant neoplasm of vallecula</v>
      </c>
    </row>
    <row r="52" spans="1:63" ht="15.6" thickTop="1" thickBot="1" x14ac:dyDescent="0.35">
      <c r="A52" s="52" t="s">
        <v>70</v>
      </c>
      <c r="H52" s="123">
        <v>10</v>
      </c>
      <c r="I52" s="123">
        <v>1</v>
      </c>
      <c r="K52" s="123" t="s">
        <v>3504</v>
      </c>
      <c r="L52" s="123">
        <v>0</v>
      </c>
      <c r="T52" s="32"/>
      <c r="U52" s="34">
        <f t="shared" si="3"/>
        <v>49</v>
      </c>
      <c r="V52" s="33" t="s">
        <v>207</v>
      </c>
      <c r="AW52" s="194" t="s">
        <v>533</v>
      </c>
      <c r="AX52" s="195" t="s">
        <v>534</v>
      </c>
      <c r="AY52" s="123" t="str">
        <f t="shared" si="1"/>
        <v xml:space="preserve">T86859  Unspecified complication of intestine transplant </v>
      </c>
      <c r="BB52" s="196" t="s">
        <v>387</v>
      </c>
      <c r="BC52" s="194" t="s">
        <v>416</v>
      </c>
      <c r="BD52" s="195" t="s">
        <v>129</v>
      </c>
      <c r="BK52" s="123" t="str">
        <f t="shared" si="2"/>
        <v>C10.1  Malignant neoplasm of anterior surface of epiglottis</v>
      </c>
    </row>
    <row r="53" spans="1:63" ht="15.6" thickTop="1" thickBot="1" x14ac:dyDescent="0.35">
      <c r="A53" s="52" t="s">
        <v>71</v>
      </c>
      <c r="H53" s="123">
        <v>11</v>
      </c>
      <c r="I53" s="123">
        <v>1</v>
      </c>
      <c r="K53" s="123" t="s">
        <v>88</v>
      </c>
      <c r="L53" s="123">
        <v>0</v>
      </c>
      <c r="U53" s="34">
        <f t="shared" si="3"/>
        <v>50</v>
      </c>
      <c r="V53" s="33" t="s">
        <v>207</v>
      </c>
      <c r="AW53" s="194" t="s">
        <v>535</v>
      </c>
      <c r="AX53" s="195" t="s">
        <v>536</v>
      </c>
      <c r="AY53" s="123" t="str">
        <f t="shared" si="1"/>
        <v xml:space="preserve">Z4821  Encounter for aftercare following heart transplant </v>
      </c>
      <c r="BB53" s="196" t="s">
        <v>387</v>
      </c>
      <c r="BC53" s="194" t="s">
        <v>417</v>
      </c>
      <c r="BD53" s="195" t="s">
        <v>133</v>
      </c>
      <c r="BK53" s="123" t="str">
        <f t="shared" si="2"/>
        <v>C10.8  Malignant neoplasm of overlapping sites of oropharynx</v>
      </c>
    </row>
    <row r="54" spans="1:63" ht="15" thickTop="1" x14ac:dyDescent="0.3">
      <c r="K54" s="123" t="s">
        <v>3507</v>
      </c>
      <c r="L54" s="123">
        <v>0</v>
      </c>
      <c r="V54" s="33"/>
      <c r="AW54" s="194" t="s">
        <v>537</v>
      </c>
      <c r="AX54" s="195" t="s">
        <v>538</v>
      </c>
      <c r="AY54" s="123" t="str">
        <f t="shared" si="1"/>
        <v xml:space="preserve">Z4822  Encounter for aftercare following kidney transplant </v>
      </c>
      <c r="BB54" s="196" t="s">
        <v>387</v>
      </c>
      <c r="BC54" s="194" t="s">
        <v>418</v>
      </c>
      <c r="BD54" s="195" t="s">
        <v>130</v>
      </c>
      <c r="BK54" s="123" t="str">
        <f t="shared" si="2"/>
        <v>C10.2  Malignant neoplasm of lateral wall of oropharynx</v>
      </c>
    </row>
    <row r="55" spans="1:63" x14ac:dyDescent="0.3">
      <c r="V55" s="33"/>
      <c r="AW55" s="194" t="s">
        <v>539</v>
      </c>
      <c r="AX55" s="195" t="s">
        <v>540</v>
      </c>
      <c r="AY55" s="123" t="str">
        <f t="shared" si="1"/>
        <v xml:space="preserve">Z4823  Encounter for aftercare following liver transplant </v>
      </c>
      <c r="BB55" s="196" t="s">
        <v>387</v>
      </c>
      <c r="BC55" s="194" t="s">
        <v>419</v>
      </c>
      <c r="BD55" s="195" t="s">
        <v>131</v>
      </c>
      <c r="BK55" s="123" t="str">
        <f t="shared" si="2"/>
        <v>C10.3  Malignant neoplasm of posterior wall of oropharynx</v>
      </c>
    </row>
    <row r="56" spans="1:63" x14ac:dyDescent="0.3">
      <c r="V56" s="33"/>
      <c r="AW56" s="194" t="s">
        <v>467</v>
      </c>
      <c r="AX56" s="195" t="s">
        <v>468</v>
      </c>
      <c r="AY56" s="123" t="str">
        <f t="shared" si="1"/>
        <v xml:space="preserve">Z48280  Encounter for aftercare following heart-lung transplant </v>
      </c>
      <c r="BB56" s="196" t="s">
        <v>387</v>
      </c>
      <c r="BC56" s="194" t="s">
        <v>420</v>
      </c>
      <c r="BD56" s="195" t="s">
        <v>132</v>
      </c>
      <c r="BK56" s="123" t="str">
        <f t="shared" si="2"/>
        <v>C10.4  Malignant neoplasm of branchial cleft</v>
      </c>
    </row>
    <row r="57" spans="1:63" x14ac:dyDescent="0.3">
      <c r="AW57" s="194" t="s">
        <v>541</v>
      </c>
      <c r="AX57" s="195" t="s">
        <v>542</v>
      </c>
      <c r="AY57" s="123" t="str">
        <f t="shared" si="1"/>
        <v xml:space="preserve">Z48290  Encounter for aftercare following bone marrow transplant </v>
      </c>
      <c r="BB57" s="196" t="s">
        <v>387</v>
      </c>
      <c r="BC57" s="194" t="s">
        <v>417</v>
      </c>
      <c r="BD57" s="195" t="s">
        <v>133</v>
      </c>
      <c r="BK57" s="123" t="str">
        <f t="shared" si="2"/>
        <v>C10.8  Malignant neoplasm of overlapping sites of oropharynx</v>
      </c>
    </row>
    <row r="58" spans="1:63" x14ac:dyDescent="0.3">
      <c r="AW58" s="194" t="s">
        <v>543</v>
      </c>
      <c r="AX58" s="195" t="s">
        <v>544</v>
      </c>
      <c r="AY58" s="123" t="str">
        <f t="shared" si="1"/>
        <v xml:space="preserve">Z940  Kidney transplant status </v>
      </c>
      <c r="BB58" s="196" t="s">
        <v>387</v>
      </c>
      <c r="BC58" s="194" t="s">
        <v>421</v>
      </c>
      <c r="BD58" s="195" t="s">
        <v>134</v>
      </c>
      <c r="BK58" s="123" t="str">
        <f t="shared" si="2"/>
        <v>C10.9  Malignant neoplasm of oropharynx, unspecified</v>
      </c>
    </row>
    <row r="59" spans="1:63" x14ac:dyDescent="0.3">
      <c r="AW59" s="194" t="s">
        <v>545</v>
      </c>
      <c r="AX59" s="195" t="s">
        <v>546</v>
      </c>
      <c r="AY59" s="123" t="str">
        <f t="shared" si="1"/>
        <v xml:space="preserve">Z941  Heart transplant status </v>
      </c>
      <c r="BB59" s="196" t="s">
        <v>387</v>
      </c>
      <c r="BC59" s="194" t="s">
        <v>422</v>
      </c>
      <c r="BD59" s="195" t="s">
        <v>135</v>
      </c>
      <c r="BK59" s="123" t="str">
        <f t="shared" si="2"/>
        <v>C14.0  Malignant neoplasm of pharynx, unspecified</v>
      </c>
    </row>
    <row r="60" spans="1:63" x14ac:dyDescent="0.3">
      <c r="AW60" s="194" t="s">
        <v>471</v>
      </c>
      <c r="AX60" s="195" t="s">
        <v>472</v>
      </c>
      <c r="AY60" s="123" t="str">
        <f t="shared" si="1"/>
        <v xml:space="preserve">Z943  Heart and lungs transplant status </v>
      </c>
      <c r="BB60" s="196" t="s">
        <v>387</v>
      </c>
      <c r="BC60" s="194" t="s">
        <v>423</v>
      </c>
      <c r="BD60" s="195" t="s">
        <v>424</v>
      </c>
      <c r="BK60" s="123" t="str">
        <f t="shared" si="2"/>
        <v>C14.2  Malignant neoplasm of waldeyer's ring</v>
      </c>
    </row>
    <row r="61" spans="1:63" x14ac:dyDescent="0.3">
      <c r="AW61" s="194" t="s">
        <v>547</v>
      </c>
      <c r="AX61" s="195" t="s">
        <v>548</v>
      </c>
      <c r="AY61" s="123" t="str">
        <f t="shared" si="1"/>
        <v xml:space="preserve">Z944  Liver transplant status </v>
      </c>
      <c r="BB61" s="196" t="s">
        <v>387</v>
      </c>
      <c r="BC61" s="194" t="s">
        <v>425</v>
      </c>
      <c r="BD61" s="195" t="s">
        <v>136</v>
      </c>
      <c r="BK61" s="123" t="str">
        <f t="shared" si="2"/>
        <v>C14.8  Malignant neoplasm of overlapping sites of lip, oral cavity and pharynx</v>
      </c>
    </row>
    <row r="62" spans="1:63" x14ac:dyDescent="0.3">
      <c r="AW62" s="194" t="s">
        <v>549</v>
      </c>
      <c r="AX62" s="195" t="s">
        <v>550</v>
      </c>
      <c r="AY62" s="123" t="str">
        <f t="shared" si="1"/>
        <v xml:space="preserve">Z9481  Bone marrow transplant status </v>
      </c>
      <c r="BB62" s="196" t="s">
        <v>387</v>
      </c>
      <c r="BC62" s="194" t="s">
        <v>425</v>
      </c>
      <c r="BD62" s="195" t="s">
        <v>136</v>
      </c>
      <c r="BK62" s="123" t="str">
        <f t="shared" si="2"/>
        <v>C14.8  Malignant neoplasm of overlapping sites of lip, oral cavity and pharynx</v>
      </c>
    </row>
    <row r="63" spans="1:63" x14ac:dyDescent="0.3">
      <c r="AW63" s="194" t="s">
        <v>551</v>
      </c>
      <c r="AX63" s="195" t="s">
        <v>552</v>
      </c>
      <c r="AY63" s="123" t="str">
        <f t="shared" si="1"/>
        <v xml:space="preserve">Z9482  Intestine transplant status </v>
      </c>
      <c r="BB63" s="196" t="s">
        <v>387</v>
      </c>
      <c r="BC63" s="194" t="s">
        <v>426</v>
      </c>
      <c r="BD63" s="195" t="s">
        <v>118</v>
      </c>
      <c r="BK63" s="123" t="str">
        <f t="shared" si="2"/>
        <v>C06.0  Malignant neoplasm of cheek mucosa</v>
      </c>
    </row>
    <row r="64" spans="1:63" x14ac:dyDescent="0.3">
      <c r="AW64" s="194" t="s">
        <v>553</v>
      </c>
      <c r="AX64" s="195" t="s">
        <v>554</v>
      </c>
      <c r="AY64" s="123" t="str">
        <f t="shared" si="1"/>
        <v xml:space="preserve">Z9483  Pancreas transplant status </v>
      </c>
      <c r="BB64" s="196" t="s">
        <v>387</v>
      </c>
      <c r="BC64" s="194" t="s">
        <v>427</v>
      </c>
      <c r="BD64" s="195" t="s">
        <v>119</v>
      </c>
      <c r="BK64" s="123" t="str">
        <f t="shared" si="2"/>
        <v>C06.1  Malignant neoplasm of vestibule of mouth</v>
      </c>
    </row>
    <row r="65" spans="49:63" x14ac:dyDescent="0.3">
      <c r="AW65" s="194" t="s">
        <v>555</v>
      </c>
      <c r="AX65" s="195" t="s">
        <v>556</v>
      </c>
      <c r="AY65" s="123" t="str">
        <f t="shared" si="1"/>
        <v xml:space="preserve">Z9484  Stem cells transplant status </v>
      </c>
      <c r="BB65" s="196" t="s">
        <v>387</v>
      </c>
      <c r="BC65" s="194" t="s">
        <v>428</v>
      </c>
      <c r="BD65" s="195" t="s">
        <v>113</v>
      </c>
      <c r="BK65" s="123" t="str">
        <f t="shared" si="2"/>
        <v>C05.0  Malignant neoplasm of hard palate</v>
      </c>
    </row>
    <row r="66" spans="49:63" x14ac:dyDescent="0.3">
      <c r="AW66" s="194" t="s">
        <v>557</v>
      </c>
      <c r="AX66" s="195" t="s">
        <v>558</v>
      </c>
      <c r="AY66" s="123" t="str">
        <f t="shared" si="1"/>
        <v xml:space="preserve">A072  Cryptosporidiosis </v>
      </c>
      <c r="BB66" s="196" t="s">
        <v>387</v>
      </c>
      <c r="BC66" s="194" t="s">
        <v>429</v>
      </c>
      <c r="BD66" s="195" t="s">
        <v>114</v>
      </c>
      <c r="BK66" s="123" t="str">
        <f t="shared" si="2"/>
        <v>C05.1  Malignant neoplasm of soft palate</v>
      </c>
    </row>
    <row r="67" spans="49:63" x14ac:dyDescent="0.3">
      <c r="AW67" s="194" t="s">
        <v>559</v>
      </c>
      <c r="AX67" s="195" t="s">
        <v>560</v>
      </c>
      <c r="AY67" s="123" t="str">
        <f t="shared" ref="AY67:AY130" si="4">AW67&amp;" "&amp;AX67</f>
        <v xml:space="preserve">A310  Pulmonary mycobacterial infection </v>
      </c>
      <c r="BB67" s="196" t="s">
        <v>387</v>
      </c>
      <c r="BC67" s="194" t="s">
        <v>430</v>
      </c>
      <c r="BD67" s="195" t="s">
        <v>115</v>
      </c>
      <c r="BK67" s="123" t="str">
        <f t="shared" ref="BK67:BK103" si="5">BC67&amp;"  "&amp;BD67</f>
        <v>C05.2  Malignant neoplasm of uvula</v>
      </c>
    </row>
    <row r="68" spans="49:63" x14ac:dyDescent="0.3">
      <c r="AW68" s="194" t="s">
        <v>561</v>
      </c>
      <c r="AX68" s="195" t="s">
        <v>562</v>
      </c>
      <c r="AY68" s="123" t="str">
        <f t="shared" si="4"/>
        <v xml:space="preserve">A312  Disseminated mycobacterium avium-intracellulare complex (DMAC) </v>
      </c>
      <c r="BB68" s="196" t="s">
        <v>387</v>
      </c>
      <c r="BC68" s="194" t="s">
        <v>431</v>
      </c>
      <c r="BD68" s="195" t="s">
        <v>117</v>
      </c>
      <c r="BK68" s="123" t="str">
        <f t="shared" si="5"/>
        <v>C05.9  Malignant neoplasm of palate, unspecified</v>
      </c>
    </row>
    <row r="69" spans="49:63" x14ac:dyDescent="0.3">
      <c r="AW69" s="194" t="s">
        <v>563</v>
      </c>
      <c r="AX69" s="195" t="s">
        <v>564</v>
      </c>
      <c r="AY69" s="123" t="str">
        <f t="shared" si="4"/>
        <v xml:space="preserve">B250  Cytomegaloviral pneumonitis </v>
      </c>
      <c r="BB69" s="196" t="s">
        <v>387</v>
      </c>
      <c r="BC69" s="194" t="s">
        <v>432</v>
      </c>
      <c r="BD69" s="195" t="s">
        <v>116</v>
      </c>
      <c r="BK69" s="123" t="str">
        <f t="shared" si="5"/>
        <v>C05.8  Malignant neoplasm of overlapping sites of palate</v>
      </c>
    </row>
    <row r="70" spans="49:63" x14ac:dyDescent="0.3">
      <c r="AW70" s="194" t="s">
        <v>565</v>
      </c>
      <c r="AX70" s="195" t="s">
        <v>566</v>
      </c>
      <c r="AY70" s="123" t="str">
        <f t="shared" si="4"/>
        <v xml:space="preserve">B251  Cytomegaloviral hepatitis </v>
      </c>
      <c r="BB70" s="196" t="s">
        <v>387</v>
      </c>
      <c r="BC70" s="194" t="s">
        <v>433</v>
      </c>
      <c r="BD70" s="195" t="s">
        <v>120</v>
      </c>
      <c r="BK70" s="123" t="str">
        <f t="shared" si="5"/>
        <v>C06.2  Malignant neoplasm of retromolar area</v>
      </c>
    </row>
    <row r="71" spans="49:63" x14ac:dyDescent="0.3">
      <c r="AW71" s="194" t="s">
        <v>567</v>
      </c>
      <c r="AX71" s="195" t="s">
        <v>568</v>
      </c>
      <c r="AY71" s="123" t="str">
        <f t="shared" si="4"/>
        <v xml:space="preserve">B252  Cytomegaloviral pancreatitis </v>
      </c>
      <c r="BB71" s="196" t="s">
        <v>387</v>
      </c>
      <c r="BC71" s="194" t="s">
        <v>434</v>
      </c>
      <c r="BD71" s="195" t="s">
        <v>122</v>
      </c>
      <c r="BK71" s="123" t="str">
        <f t="shared" si="5"/>
        <v>C06.89  Malignant neoplasm of overlapping sites of other parts of mouth</v>
      </c>
    </row>
    <row r="72" spans="49:63" x14ac:dyDescent="0.3">
      <c r="AW72" s="194" t="s">
        <v>569</v>
      </c>
      <c r="AX72" s="195" t="s">
        <v>570</v>
      </c>
      <c r="AY72" s="123" t="str">
        <f t="shared" si="4"/>
        <v xml:space="preserve">B258  Other cytomegaloviral diseases </v>
      </c>
      <c r="BB72" s="196" t="s">
        <v>387</v>
      </c>
      <c r="BC72" s="194" t="s">
        <v>435</v>
      </c>
      <c r="BD72" s="195" t="s">
        <v>121</v>
      </c>
      <c r="BK72" s="123" t="str">
        <f t="shared" si="5"/>
        <v>C06.80  Malignant neoplasm of overlapping sites of unspecified parts of mouth</v>
      </c>
    </row>
    <row r="73" spans="49:63" x14ac:dyDescent="0.3">
      <c r="AW73" s="194" t="s">
        <v>571</v>
      </c>
      <c r="AX73" s="195" t="s">
        <v>572</v>
      </c>
      <c r="AY73" s="123" t="str">
        <f t="shared" si="4"/>
        <v xml:space="preserve">B259  Cytomegaloviral disease, unspecified </v>
      </c>
      <c r="BB73" s="196" t="s">
        <v>387</v>
      </c>
      <c r="BC73" s="194" t="s">
        <v>436</v>
      </c>
      <c r="BD73" s="195" t="s">
        <v>123</v>
      </c>
      <c r="BK73" s="123" t="str">
        <f t="shared" si="5"/>
        <v>C06.9  Malignant neoplasm of mouth, unspecified</v>
      </c>
    </row>
    <row r="74" spans="49:63" x14ac:dyDescent="0.3">
      <c r="AW74" s="194" t="s">
        <v>573</v>
      </c>
      <c r="AX74" s="195" t="s">
        <v>574</v>
      </c>
      <c r="AY74" s="123" t="str">
        <f t="shared" si="4"/>
        <v xml:space="preserve">B371  Pulmonary candidiasis </v>
      </c>
      <c r="BB74" s="196" t="s">
        <v>437</v>
      </c>
      <c r="BC74" s="194" t="s">
        <v>3475</v>
      </c>
      <c r="BD74" s="195" t="s">
        <v>143</v>
      </c>
      <c r="BK74" s="123" t="str">
        <f t="shared" si="5"/>
        <v>I69.020  Aphasia following nontraumatic subarachnoid hemorrhage</v>
      </c>
    </row>
    <row r="75" spans="49:63" x14ac:dyDescent="0.3">
      <c r="AW75" s="194" t="s">
        <v>575</v>
      </c>
      <c r="AX75" s="195" t="s">
        <v>576</v>
      </c>
      <c r="AY75" s="123" t="str">
        <f t="shared" si="4"/>
        <v xml:space="preserve">B377  Candidal sepsis </v>
      </c>
      <c r="BB75" s="196" t="s">
        <v>437</v>
      </c>
      <c r="BC75" s="194" t="s">
        <v>3476</v>
      </c>
      <c r="BD75" s="195" t="s">
        <v>144</v>
      </c>
      <c r="BK75" s="123" t="str">
        <f t="shared" si="5"/>
        <v>I69.021  Dysphasia following nontraumatic subarachnoid hemorrhage</v>
      </c>
    </row>
    <row r="76" spans="49:63" x14ac:dyDescent="0.3">
      <c r="AW76" s="194" t="s">
        <v>577</v>
      </c>
      <c r="AX76" s="195" t="s">
        <v>578</v>
      </c>
      <c r="AY76" s="123" t="str">
        <f t="shared" si="4"/>
        <v xml:space="preserve">B3781  Candidal esophagitis </v>
      </c>
      <c r="BB76" s="196" t="s">
        <v>437</v>
      </c>
      <c r="BC76" s="194" t="s">
        <v>3477</v>
      </c>
      <c r="BD76" s="195" t="s">
        <v>145</v>
      </c>
      <c r="BK76" s="123" t="str">
        <f t="shared" si="5"/>
        <v>I69.022  Dysarthria following nontraumatic subarachnoid hemorrhage</v>
      </c>
    </row>
    <row r="77" spans="49:63" x14ac:dyDescent="0.3">
      <c r="AW77" s="194" t="s">
        <v>579</v>
      </c>
      <c r="AX77" s="195" t="s">
        <v>580</v>
      </c>
      <c r="AY77" s="123" t="str">
        <f t="shared" si="4"/>
        <v xml:space="preserve">B440  Invasive pulmonary aspergillosis </v>
      </c>
      <c r="BB77" s="196" t="s">
        <v>437</v>
      </c>
      <c r="BC77" s="194" t="s">
        <v>3478</v>
      </c>
      <c r="BD77" s="195" t="s">
        <v>146</v>
      </c>
      <c r="BK77" s="123" t="str">
        <f t="shared" si="5"/>
        <v>I69.023  Fluency disorder following nontraumatic subarachnoid hemorrhage</v>
      </c>
    </row>
    <row r="78" spans="49:63" x14ac:dyDescent="0.3">
      <c r="AW78" s="194" t="s">
        <v>581</v>
      </c>
      <c r="AX78" s="195" t="s">
        <v>582</v>
      </c>
      <c r="AY78" s="123" t="str">
        <f t="shared" si="4"/>
        <v xml:space="preserve">B441  Other pulmonary aspergillosis </v>
      </c>
      <c r="BB78" s="196" t="s">
        <v>437</v>
      </c>
      <c r="BC78" s="194" t="s">
        <v>3479</v>
      </c>
      <c r="BD78" s="195" t="s">
        <v>147</v>
      </c>
      <c r="BK78" s="123" t="str">
        <f t="shared" si="5"/>
        <v>I69.028  Other speech and language deficits following nontraumatic subarachnoid hemorrhage</v>
      </c>
    </row>
    <row r="79" spans="49:63" x14ac:dyDescent="0.3">
      <c r="AW79" s="194" t="s">
        <v>583</v>
      </c>
      <c r="AX79" s="195" t="s">
        <v>584</v>
      </c>
      <c r="AY79" s="123" t="str">
        <f t="shared" si="4"/>
        <v xml:space="preserve">B442  Tonsillar aspergillosis </v>
      </c>
      <c r="BB79" s="196" t="s">
        <v>437</v>
      </c>
      <c r="BC79" s="194" t="s">
        <v>3480</v>
      </c>
      <c r="BD79" s="195" t="s">
        <v>150</v>
      </c>
      <c r="BK79" s="123" t="str">
        <f t="shared" si="5"/>
        <v>I69.120  Aphasia following nontraumatic intracerebral hemorrhage</v>
      </c>
    </row>
    <row r="80" spans="49:63" x14ac:dyDescent="0.3">
      <c r="AW80" s="194" t="s">
        <v>585</v>
      </c>
      <c r="AX80" s="195" t="s">
        <v>586</v>
      </c>
      <c r="AY80" s="123" t="str">
        <f t="shared" si="4"/>
        <v xml:space="preserve">B447  Disseminated aspergillosis </v>
      </c>
      <c r="BB80" s="196" t="s">
        <v>437</v>
      </c>
      <c r="BC80" s="194" t="s">
        <v>3481</v>
      </c>
      <c r="BD80" s="195" t="s">
        <v>151</v>
      </c>
      <c r="BK80" s="123" t="str">
        <f t="shared" si="5"/>
        <v>I69.121  Dysphasia following nontraumatic intracerebral hemorrhage</v>
      </c>
    </row>
    <row r="81" spans="49:63" x14ac:dyDescent="0.3">
      <c r="AW81" s="194" t="s">
        <v>587</v>
      </c>
      <c r="AX81" s="195" t="s">
        <v>588</v>
      </c>
      <c r="AY81" s="123" t="str">
        <f t="shared" si="4"/>
        <v xml:space="preserve">B4489  Other forms of aspergillosis </v>
      </c>
      <c r="BB81" s="196" t="s">
        <v>437</v>
      </c>
      <c r="BC81" s="194" t="s">
        <v>3482</v>
      </c>
      <c r="BD81" s="195" t="s">
        <v>152</v>
      </c>
      <c r="BK81" s="123" t="str">
        <f t="shared" si="5"/>
        <v>I69.122  Dysarthria following nontraumatic intracerebral hemorrhage</v>
      </c>
    </row>
    <row r="82" spans="49:63" x14ac:dyDescent="0.3">
      <c r="AW82" s="194" t="s">
        <v>589</v>
      </c>
      <c r="AX82" s="195" t="s">
        <v>590</v>
      </c>
      <c r="AY82" s="123" t="str">
        <f t="shared" si="4"/>
        <v xml:space="preserve">B449  Aspergillosis, unspecified </v>
      </c>
      <c r="BB82" s="196" t="s">
        <v>437</v>
      </c>
      <c r="BC82" s="194" t="s">
        <v>3483</v>
      </c>
      <c r="BD82" s="195" t="s">
        <v>153</v>
      </c>
      <c r="BK82" s="123" t="str">
        <f t="shared" si="5"/>
        <v>I69.123  Fluency disorder following nontraumatic intracerebral hemorrhage</v>
      </c>
    </row>
    <row r="83" spans="49:63" x14ac:dyDescent="0.3">
      <c r="AW83" s="194" t="s">
        <v>591</v>
      </c>
      <c r="AX83" s="195" t="s">
        <v>592</v>
      </c>
      <c r="AY83" s="123" t="str">
        <f t="shared" si="4"/>
        <v xml:space="preserve">B450  Pulmonary cryptococcosis </v>
      </c>
      <c r="BB83" s="196" t="s">
        <v>437</v>
      </c>
      <c r="BC83" s="194" t="s">
        <v>3484</v>
      </c>
      <c r="BD83" s="195" t="s">
        <v>154</v>
      </c>
      <c r="BK83" s="123" t="str">
        <f t="shared" si="5"/>
        <v>I69.128  Other speech and language deficits following nontraumatic intracerebral hemorrhage</v>
      </c>
    </row>
    <row r="84" spans="49:63" x14ac:dyDescent="0.3">
      <c r="AW84" s="194" t="s">
        <v>593</v>
      </c>
      <c r="AX84" s="195" t="s">
        <v>594</v>
      </c>
      <c r="AY84" s="123" t="str">
        <f t="shared" si="4"/>
        <v xml:space="preserve">B451  Cerebral cryptococcosis </v>
      </c>
      <c r="BB84" s="196" t="s">
        <v>437</v>
      </c>
      <c r="BC84" s="194" t="s">
        <v>3485</v>
      </c>
      <c r="BD84" s="195" t="s">
        <v>157</v>
      </c>
      <c r="BK84" s="123" t="str">
        <f t="shared" si="5"/>
        <v>I69.220  Aphasia following other nontraumatic intracranial hemorrhage</v>
      </c>
    </row>
    <row r="85" spans="49:63" x14ac:dyDescent="0.3">
      <c r="AW85" s="194" t="s">
        <v>595</v>
      </c>
      <c r="AX85" s="195" t="s">
        <v>596</v>
      </c>
      <c r="AY85" s="123" t="str">
        <f t="shared" si="4"/>
        <v xml:space="preserve">B452  Cutaneous cryptococcosis </v>
      </c>
      <c r="BB85" s="196" t="s">
        <v>437</v>
      </c>
      <c r="BC85" s="194" t="s">
        <v>3486</v>
      </c>
      <c r="BD85" s="195" t="s">
        <v>158</v>
      </c>
      <c r="BK85" s="123" t="str">
        <f t="shared" si="5"/>
        <v>I69.221  Dysphasia following other nontraumatic intracranial hemorrhage</v>
      </c>
    </row>
    <row r="86" spans="49:63" x14ac:dyDescent="0.3">
      <c r="AW86" s="194" t="s">
        <v>597</v>
      </c>
      <c r="AX86" s="195" t="s">
        <v>598</v>
      </c>
      <c r="AY86" s="123" t="str">
        <f t="shared" si="4"/>
        <v xml:space="preserve">B453  Osseous cryptococcosis </v>
      </c>
      <c r="BB86" s="196" t="s">
        <v>437</v>
      </c>
      <c r="BC86" s="194" t="s">
        <v>3487</v>
      </c>
      <c r="BD86" s="195" t="s">
        <v>159</v>
      </c>
      <c r="BK86" s="123" t="str">
        <f t="shared" si="5"/>
        <v>I69.222  Dysarthria following other nontraumatic intracranial hemorrhage</v>
      </c>
    </row>
    <row r="87" spans="49:63" x14ac:dyDescent="0.3">
      <c r="AW87" s="194" t="s">
        <v>599</v>
      </c>
      <c r="AX87" s="195" t="s">
        <v>600</v>
      </c>
      <c r="AY87" s="123" t="str">
        <f t="shared" si="4"/>
        <v xml:space="preserve">B457  Disseminated cryptococcosis </v>
      </c>
      <c r="BB87" s="196" t="s">
        <v>437</v>
      </c>
      <c r="BC87" s="194" t="s">
        <v>3488</v>
      </c>
      <c r="BD87" s="195" t="s">
        <v>160</v>
      </c>
      <c r="BK87" s="123" t="str">
        <f t="shared" si="5"/>
        <v>I69.223  Fluency disorder following other nontraumatic intracranial hemorrhage</v>
      </c>
    </row>
    <row r="88" spans="49:63" x14ac:dyDescent="0.3">
      <c r="AW88" s="194" t="s">
        <v>601</v>
      </c>
      <c r="AX88" s="195" t="s">
        <v>602</v>
      </c>
      <c r="AY88" s="123" t="str">
        <f t="shared" si="4"/>
        <v xml:space="preserve">B458  Other forms of cryptococcosis </v>
      </c>
      <c r="BB88" s="196" t="s">
        <v>437</v>
      </c>
      <c r="BC88" s="194" t="s">
        <v>3489</v>
      </c>
      <c r="BD88" s="195" t="s">
        <v>161</v>
      </c>
      <c r="BK88" s="123" t="str">
        <f t="shared" si="5"/>
        <v>I69.228  Other speech and language deficits following other nontraumatic intracranial hemorrhage</v>
      </c>
    </row>
    <row r="89" spans="49:63" x14ac:dyDescent="0.3">
      <c r="AW89" s="194" t="s">
        <v>603</v>
      </c>
      <c r="AX89" s="195" t="s">
        <v>604</v>
      </c>
      <c r="AY89" s="123" t="str">
        <f t="shared" si="4"/>
        <v xml:space="preserve">B459  Cryptococcosis, unspecified </v>
      </c>
      <c r="BB89" s="196" t="s">
        <v>437</v>
      </c>
      <c r="BC89" s="194" t="s">
        <v>3490</v>
      </c>
      <c r="BD89" s="195" t="s">
        <v>164</v>
      </c>
      <c r="BK89" s="123" t="str">
        <f t="shared" si="5"/>
        <v>I69.320  Aphasia following cerebral infarction</v>
      </c>
    </row>
    <row r="90" spans="49:63" x14ac:dyDescent="0.3">
      <c r="AW90" s="194" t="s">
        <v>605</v>
      </c>
      <c r="AX90" s="195" t="s">
        <v>606</v>
      </c>
      <c r="AY90" s="123" t="str">
        <f t="shared" si="4"/>
        <v xml:space="preserve">B460  Pulmonary mucormycosis </v>
      </c>
      <c r="BB90" s="196" t="s">
        <v>437</v>
      </c>
      <c r="BC90" s="194" t="s">
        <v>3491</v>
      </c>
      <c r="BD90" s="195" t="s">
        <v>165</v>
      </c>
      <c r="BK90" s="123" t="str">
        <f t="shared" si="5"/>
        <v>I69.321  Dysphasia following cerebral infarction</v>
      </c>
    </row>
    <row r="91" spans="49:63" x14ac:dyDescent="0.3">
      <c r="AW91" s="194" t="s">
        <v>607</v>
      </c>
      <c r="AX91" s="195" t="s">
        <v>608</v>
      </c>
      <c r="AY91" s="123" t="str">
        <f t="shared" si="4"/>
        <v xml:space="preserve">B461  Rhinocerebral mucormycosis </v>
      </c>
      <c r="BB91" s="196" t="s">
        <v>437</v>
      </c>
      <c r="BC91" s="194" t="s">
        <v>3492</v>
      </c>
      <c r="BD91" s="195" t="s">
        <v>166</v>
      </c>
      <c r="BK91" s="123" t="str">
        <f t="shared" si="5"/>
        <v>I69.322  Dysarthria following cerebral infarction</v>
      </c>
    </row>
    <row r="92" spans="49:63" x14ac:dyDescent="0.3">
      <c r="AW92" s="194" t="s">
        <v>609</v>
      </c>
      <c r="AX92" s="195" t="s">
        <v>610</v>
      </c>
      <c r="AY92" s="123" t="str">
        <f t="shared" si="4"/>
        <v xml:space="preserve">B462  Gastrointestinal mucormycosis </v>
      </c>
      <c r="BB92" s="196" t="s">
        <v>437</v>
      </c>
      <c r="BC92" s="194" t="s">
        <v>3493</v>
      </c>
      <c r="BD92" s="195" t="s">
        <v>167</v>
      </c>
      <c r="BK92" s="123" t="str">
        <f t="shared" si="5"/>
        <v>I69.323  Fluency disorder following cerebral infarction</v>
      </c>
    </row>
    <row r="93" spans="49:63" x14ac:dyDescent="0.3">
      <c r="AW93" s="194" t="s">
        <v>611</v>
      </c>
      <c r="AX93" s="195" t="s">
        <v>612</v>
      </c>
      <c r="AY93" s="123" t="str">
        <f t="shared" si="4"/>
        <v xml:space="preserve">B463  Cutaneous mucormycosis </v>
      </c>
      <c r="BB93" s="196" t="s">
        <v>437</v>
      </c>
      <c r="BC93" s="194" t="s">
        <v>3494</v>
      </c>
      <c r="BD93" s="195" t="s">
        <v>168</v>
      </c>
      <c r="BK93" s="123" t="str">
        <f t="shared" si="5"/>
        <v>I69.328  Other speech and language deficits following cerebral infarction</v>
      </c>
    </row>
    <row r="94" spans="49:63" x14ac:dyDescent="0.3">
      <c r="AW94" s="194" t="s">
        <v>613</v>
      </c>
      <c r="AX94" s="195" t="s">
        <v>614</v>
      </c>
      <c r="AY94" s="123" t="str">
        <f t="shared" si="4"/>
        <v xml:space="preserve">B464  Disseminated mucormycosis </v>
      </c>
      <c r="BB94" s="196" t="s">
        <v>437</v>
      </c>
      <c r="BC94" s="194" t="s">
        <v>3495</v>
      </c>
      <c r="BD94" s="195" t="s">
        <v>171</v>
      </c>
      <c r="BK94" s="123" t="str">
        <f t="shared" si="5"/>
        <v>I69.820  Aphasia following other cerebrovascular disease</v>
      </c>
    </row>
    <row r="95" spans="49:63" x14ac:dyDescent="0.3">
      <c r="AW95" s="194" t="s">
        <v>615</v>
      </c>
      <c r="AX95" s="195" t="s">
        <v>616</v>
      </c>
      <c r="AY95" s="123" t="str">
        <f t="shared" si="4"/>
        <v xml:space="preserve">B465  Mucormycosis, unspecified </v>
      </c>
      <c r="BB95" s="196" t="s">
        <v>437</v>
      </c>
      <c r="BC95" s="194" t="s">
        <v>3496</v>
      </c>
      <c r="BD95" s="195" t="s">
        <v>172</v>
      </c>
      <c r="BK95" s="123" t="str">
        <f t="shared" si="5"/>
        <v>I69.821  Dysphasia following other cerebrovascular disease</v>
      </c>
    </row>
    <row r="96" spans="49:63" x14ac:dyDescent="0.3">
      <c r="AW96" s="194" t="s">
        <v>617</v>
      </c>
      <c r="AX96" s="195" t="s">
        <v>618</v>
      </c>
      <c r="AY96" s="123" t="str">
        <f t="shared" si="4"/>
        <v xml:space="preserve">B468  Other zygomycoses </v>
      </c>
      <c r="BB96" s="196" t="s">
        <v>437</v>
      </c>
      <c r="BC96" s="194" t="s">
        <v>3497</v>
      </c>
      <c r="BD96" s="195" t="s">
        <v>173</v>
      </c>
      <c r="BK96" s="123" t="str">
        <f t="shared" si="5"/>
        <v>I69.822  Dysarthria following other cerebrovascular disease</v>
      </c>
    </row>
    <row r="97" spans="49:63" x14ac:dyDescent="0.3">
      <c r="AW97" s="194" t="s">
        <v>619</v>
      </c>
      <c r="AX97" s="195" t="s">
        <v>620</v>
      </c>
      <c r="AY97" s="123" t="str">
        <f t="shared" si="4"/>
        <v xml:space="preserve">B469  Zygomycosis, unspecified </v>
      </c>
      <c r="BB97" s="196" t="s">
        <v>437</v>
      </c>
      <c r="BC97" s="194" t="s">
        <v>3498</v>
      </c>
      <c r="BD97" s="195" t="s">
        <v>174</v>
      </c>
      <c r="BK97" s="123" t="str">
        <f t="shared" si="5"/>
        <v>I69.823  Fluency disorder following other cerebrovascular disease</v>
      </c>
    </row>
    <row r="98" spans="49:63" x14ac:dyDescent="0.3">
      <c r="AW98" s="194" t="s">
        <v>621</v>
      </c>
      <c r="AX98" s="195" t="s">
        <v>622</v>
      </c>
      <c r="AY98" s="123" t="str">
        <f t="shared" si="4"/>
        <v xml:space="preserve">B484  Penicillosis </v>
      </c>
      <c r="BB98" s="196" t="s">
        <v>437</v>
      </c>
      <c r="BC98" s="194" t="s">
        <v>3499</v>
      </c>
      <c r="BD98" s="195" t="s">
        <v>175</v>
      </c>
      <c r="BK98" s="123" t="str">
        <f t="shared" si="5"/>
        <v>I69.828  Other speech and language deficits following other cerebrovascular disease</v>
      </c>
    </row>
    <row r="99" spans="49:63" x14ac:dyDescent="0.3">
      <c r="AW99" s="194" t="s">
        <v>623</v>
      </c>
      <c r="AX99" s="195" t="s">
        <v>624</v>
      </c>
      <c r="AY99" s="123" t="str">
        <f t="shared" si="4"/>
        <v xml:space="preserve">B488  Other specified mycoses </v>
      </c>
      <c r="BB99" s="196" t="s">
        <v>437</v>
      </c>
      <c r="BC99" s="194" t="s">
        <v>439</v>
      </c>
      <c r="BD99" s="195" t="s">
        <v>178</v>
      </c>
      <c r="BK99" s="123" t="str">
        <f t="shared" si="5"/>
        <v>I69.920  Aphasia following unspecified cerebrovascular disease</v>
      </c>
    </row>
    <row r="100" spans="49:63" x14ac:dyDescent="0.3">
      <c r="AW100" s="194" t="s">
        <v>625</v>
      </c>
      <c r="AX100" s="195" t="s">
        <v>626</v>
      </c>
      <c r="AY100" s="123" t="str">
        <f t="shared" si="4"/>
        <v xml:space="preserve">B582  Toxoplasma meningoencephalitis </v>
      </c>
      <c r="BB100" s="196" t="s">
        <v>437</v>
      </c>
      <c r="BC100" s="194" t="s">
        <v>440</v>
      </c>
      <c r="BD100" s="195" t="s">
        <v>179</v>
      </c>
      <c r="BK100" s="123" t="str">
        <f t="shared" si="5"/>
        <v>I69.921  Dysphasia following unspecified cerebrovascular disease</v>
      </c>
    </row>
    <row r="101" spans="49:63" x14ac:dyDescent="0.3">
      <c r="AW101" s="194" t="s">
        <v>627</v>
      </c>
      <c r="AX101" s="195" t="s">
        <v>628</v>
      </c>
      <c r="AY101" s="123" t="str">
        <f t="shared" si="4"/>
        <v xml:space="preserve">B583  Pulmonary toxoplasmosis </v>
      </c>
      <c r="BB101" s="196" t="s">
        <v>437</v>
      </c>
      <c r="BC101" s="194" t="s">
        <v>441</v>
      </c>
      <c r="BD101" s="195" t="s">
        <v>180</v>
      </c>
      <c r="BK101" s="123" t="str">
        <f t="shared" si="5"/>
        <v>I69.922  Dysarthria following unspecified cerebrovascular disease</v>
      </c>
    </row>
    <row r="102" spans="49:63" x14ac:dyDescent="0.3">
      <c r="AW102" s="194" t="s">
        <v>629</v>
      </c>
      <c r="AX102" s="195" t="s">
        <v>630</v>
      </c>
      <c r="AY102" s="123" t="str">
        <f t="shared" si="4"/>
        <v xml:space="preserve">B59  Pneumocystosis </v>
      </c>
      <c r="BB102" s="196" t="s">
        <v>437</v>
      </c>
      <c r="BC102" s="194" t="s">
        <v>442</v>
      </c>
      <c r="BD102" s="195" t="s">
        <v>181</v>
      </c>
      <c r="BK102" s="123" t="str">
        <f t="shared" si="5"/>
        <v>I69.923  Fluency disorder following unspecified cerebrovascular disease</v>
      </c>
    </row>
    <row r="103" spans="49:63" x14ac:dyDescent="0.3">
      <c r="AW103" s="194" t="s">
        <v>631</v>
      </c>
      <c r="AX103" s="195" t="s">
        <v>632</v>
      </c>
      <c r="AY103" s="123" t="str">
        <f t="shared" si="4"/>
        <v xml:space="preserve">A0104  Typhoid arthritis </v>
      </c>
      <c r="BB103" s="202" t="s">
        <v>437</v>
      </c>
      <c r="BC103" s="203" t="s">
        <v>438</v>
      </c>
      <c r="BD103" s="204" t="s">
        <v>182</v>
      </c>
      <c r="BK103" s="123" t="str">
        <f t="shared" si="5"/>
        <v>I69.928  Other speech and language deficits following unspecified cerebrovascular disease</v>
      </c>
    </row>
    <row r="104" spans="49:63" x14ac:dyDescent="0.3">
      <c r="AW104" s="194" t="s">
        <v>633</v>
      </c>
      <c r="AX104" s="195" t="s">
        <v>634</v>
      </c>
      <c r="AY104" s="123" t="str">
        <f t="shared" si="4"/>
        <v xml:space="preserve">A0105  Typhoid osteomyelitis </v>
      </c>
    </row>
    <row r="105" spans="49:63" x14ac:dyDescent="0.3">
      <c r="AW105" s="194" t="s">
        <v>635</v>
      </c>
      <c r="AX105" s="195" t="s">
        <v>636</v>
      </c>
      <c r="AY105" s="123" t="str">
        <f t="shared" si="4"/>
        <v xml:space="preserve">A0223  Salmonella arthritis </v>
      </c>
    </row>
    <row r="106" spans="49:63" x14ac:dyDescent="0.3">
      <c r="AW106" s="194" t="s">
        <v>637</v>
      </c>
      <c r="AX106" s="195" t="s">
        <v>638</v>
      </c>
      <c r="AY106" s="123" t="str">
        <f t="shared" si="4"/>
        <v xml:space="preserve">A0224  Salmonella osteomyelitis </v>
      </c>
    </row>
    <row r="107" spans="49:63" x14ac:dyDescent="0.3">
      <c r="AW107" s="194" t="s">
        <v>639</v>
      </c>
      <c r="AX107" s="195" t="s">
        <v>640</v>
      </c>
      <c r="AY107" s="123" t="str">
        <f t="shared" si="4"/>
        <v xml:space="preserve">A3983  Meningococcal arthritis </v>
      </c>
    </row>
    <row r="108" spans="49:63" x14ac:dyDescent="0.3">
      <c r="AW108" s="194" t="s">
        <v>641</v>
      </c>
      <c r="AX108" s="195" t="s">
        <v>642</v>
      </c>
      <c r="AY108" s="123" t="str">
        <f t="shared" si="4"/>
        <v xml:space="preserve">A3984  Postmeningococcal arthritis </v>
      </c>
    </row>
    <row r="109" spans="49:63" x14ac:dyDescent="0.3">
      <c r="AW109" s="194" t="s">
        <v>643</v>
      </c>
      <c r="AX109" s="195" t="s">
        <v>644</v>
      </c>
      <c r="AY109" s="123" t="str">
        <f t="shared" si="4"/>
        <v xml:space="preserve">A5055  Late congenital syphilitic arthropathy </v>
      </c>
    </row>
    <row r="110" spans="49:63" x14ac:dyDescent="0.3">
      <c r="AW110" s="194" t="s">
        <v>645</v>
      </c>
      <c r="AX110" s="195" t="s">
        <v>646</v>
      </c>
      <c r="AY110" s="123" t="str">
        <f t="shared" si="4"/>
        <v xml:space="preserve">A5440  Gonococcal infection of musculoskeletal system, unspecified </v>
      </c>
    </row>
    <row r="111" spans="49:63" x14ac:dyDescent="0.3">
      <c r="AW111" s="194" t="s">
        <v>647</v>
      </c>
      <c r="AX111" s="195" t="s">
        <v>648</v>
      </c>
      <c r="AY111" s="123" t="str">
        <f t="shared" si="4"/>
        <v xml:space="preserve">A5441  Gonococcal spondylopathy </v>
      </c>
    </row>
    <row r="112" spans="49:63" x14ac:dyDescent="0.3">
      <c r="AW112" s="194" t="s">
        <v>649</v>
      </c>
      <c r="AX112" s="195" t="s">
        <v>650</v>
      </c>
      <c r="AY112" s="123" t="str">
        <f t="shared" si="4"/>
        <v xml:space="preserve">A5442  Gonococcal arthritis </v>
      </c>
    </row>
    <row r="113" spans="49:51" x14ac:dyDescent="0.3">
      <c r="AW113" s="194" t="s">
        <v>651</v>
      </c>
      <c r="AX113" s="195" t="s">
        <v>652</v>
      </c>
      <c r="AY113" s="123" t="str">
        <f t="shared" si="4"/>
        <v xml:space="preserve">A5443  Gonococcal osteomyelitis </v>
      </c>
    </row>
    <row r="114" spans="49:51" x14ac:dyDescent="0.3">
      <c r="AW114" s="194" t="s">
        <v>653</v>
      </c>
      <c r="AX114" s="195" t="s">
        <v>654</v>
      </c>
      <c r="AY114" s="123" t="str">
        <f t="shared" si="4"/>
        <v xml:space="preserve">A5449  Gonococcal infection of other musculoskeletal tissue </v>
      </c>
    </row>
    <row r="115" spans="49:51" x14ac:dyDescent="0.3">
      <c r="AW115" s="194" t="s">
        <v>655</v>
      </c>
      <c r="AX115" s="195" t="s">
        <v>656</v>
      </c>
      <c r="AY115" s="123" t="str">
        <f t="shared" si="4"/>
        <v xml:space="preserve">A666  Bone and joint lesions of yaws </v>
      </c>
    </row>
    <row r="116" spans="49:51" x14ac:dyDescent="0.3">
      <c r="AW116" s="194" t="s">
        <v>657</v>
      </c>
      <c r="AX116" s="195" t="s">
        <v>658</v>
      </c>
      <c r="AY116" s="123" t="str">
        <f t="shared" si="4"/>
        <v xml:space="preserve">A6923  Arthritis due to Lyme disease </v>
      </c>
    </row>
    <row r="117" spans="49:51" x14ac:dyDescent="0.3">
      <c r="AW117" s="194" t="s">
        <v>659</v>
      </c>
      <c r="AX117" s="195" t="s">
        <v>660</v>
      </c>
      <c r="AY117" s="123" t="str">
        <f t="shared" si="4"/>
        <v xml:space="preserve">B0682  Rubella arthritis </v>
      </c>
    </row>
    <row r="118" spans="49:51" x14ac:dyDescent="0.3">
      <c r="AW118" s="194" t="s">
        <v>661</v>
      </c>
      <c r="AX118" s="195" t="s">
        <v>662</v>
      </c>
      <c r="AY118" s="123" t="str">
        <f t="shared" si="4"/>
        <v xml:space="preserve">B2685  Mumps arthritis </v>
      </c>
    </row>
    <row r="119" spans="49:51" x14ac:dyDescent="0.3">
      <c r="AW119" s="194" t="s">
        <v>663</v>
      </c>
      <c r="AX119" s="195" t="s">
        <v>664</v>
      </c>
      <c r="AY119" s="123" t="str">
        <f t="shared" si="4"/>
        <v xml:space="preserve">B4282  Sporotrichosis arthritis </v>
      </c>
    </row>
    <row r="120" spans="49:51" x14ac:dyDescent="0.3">
      <c r="AW120" s="194" t="s">
        <v>665</v>
      </c>
      <c r="AX120" s="195" t="s">
        <v>666</v>
      </c>
      <c r="AY120" s="123" t="str">
        <f t="shared" si="4"/>
        <v xml:space="preserve">M0000  Staphylococcal arthritis, unspecified joint </v>
      </c>
    </row>
    <row r="121" spans="49:51" x14ac:dyDescent="0.3">
      <c r="AW121" s="194" t="s">
        <v>667</v>
      </c>
      <c r="AX121" s="195" t="s">
        <v>668</v>
      </c>
      <c r="AY121" s="123" t="str">
        <f t="shared" si="4"/>
        <v xml:space="preserve">M00011  Staphylococcal arthritis, right shoulder </v>
      </c>
    </row>
    <row r="122" spans="49:51" x14ac:dyDescent="0.3">
      <c r="AW122" s="194" t="s">
        <v>669</v>
      </c>
      <c r="AX122" s="195" t="s">
        <v>670</v>
      </c>
      <c r="AY122" s="123" t="str">
        <f t="shared" si="4"/>
        <v xml:space="preserve">M00012  Staphylococcal arthritis, left shoulder </v>
      </c>
    </row>
    <row r="123" spans="49:51" x14ac:dyDescent="0.3">
      <c r="AW123" s="194" t="s">
        <v>671</v>
      </c>
      <c r="AX123" s="195" t="s">
        <v>672</v>
      </c>
      <c r="AY123" s="123" t="str">
        <f t="shared" si="4"/>
        <v xml:space="preserve">M00019  Staphylococcal arthritis, unspecified shoulder </v>
      </c>
    </row>
    <row r="124" spans="49:51" x14ac:dyDescent="0.3">
      <c r="AW124" s="194" t="s">
        <v>673</v>
      </c>
      <c r="AX124" s="195" t="s">
        <v>674</v>
      </c>
      <c r="AY124" s="123" t="str">
        <f t="shared" si="4"/>
        <v xml:space="preserve">M00021  Staphylococcal arthritis, right elbow </v>
      </c>
    </row>
    <row r="125" spans="49:51" x14ac:dyDescent="0.3">
      <c r="AW125" s="194" t="s">
        <v>675</v>
      </c>
      <c r="AX125" s="195" t="s">
        <v>676</v>
      </c>
      <c r="AY125" s="123" t="str">
        <f t="shared" si="4"/>
        <v xml:space="preserve">M00022  Staphylococcal arthritis, left elbow </v>
      </c>
    </row>
    <row r="126" spans="49:51" x14ac:dyDescent="0.3">
      <c r="AW126" s="194" t="s">
        <v>677</v>
      </c>
      <c r="AX126" s="195" t="s">
        <v>678</v>
      </c>
      <c r="AY126" s="123" t="str">
        <f t="shared" si="4"/>
        <v xml:space="preserve">M00029  Staphylococcal arthritis, unspecified elbow </v>
      </c>
    </row>
    <row r="127" spans="49:51" x14ac:dyDescent="0.3">
      <c r="AW127" s="194" t="s">
        <v>679</v>
      </c>
      <c r="AX127" s="195" t="s">
        <v>680</v>
      </c>
      <c r="AY127" s="123" t="str">
        <f t="shared" si="4"/>
        <v xml:space="preserve">M00031  Staphylococcal arthritis, right wrist </v>
      </c>
    </row>
    <row r="128" spans="49:51" x14ac:dyDescent="0.3">
      <c r="AW128" s="194" t="s">
        <v>681</v>
      </c>
      <c r="AX128" s="195" t="s">
        <v>682</v>
      </c>
      <c r="AY128" s="123" t="str">
        <f t="shared" si="4"/>
        <v xml:space="preserve">M00032  Staphylococcal arthritis, left wrist </v>
      </c>
    </row>
    <row r="129" spans="49:51" x14ac:dyDescent="0.3">
      <c r="AW129" s="194" t="s">
        <v>683</v>
      </c>
      <c r="AX129" s="195" t="s">
        <v>684</v>
      </c>
      <c r="AY129" s="123" t="str">
        <f t="shared" si="4"/>
        <v xml:space="preserve">M00039  Staphylococcal arthritis, unspecified wrist </v>
      </c>
    </row>
    <row r="130" spans="49:51" x14ac:dyDescent="0.3">
      <c r="AW130" s="194" t="s">
        <v>685</v>
      </c>
      <c r="AX130" s="195" t="s">
        <v>686</v>
      </c>
      <c r="AY130" s="123" t="str">
        <f t="shared" si="4"/>
        <v xml:space="preserve">M00041  Staphylococcal arthritis, right hand </v>
      </c>
    </row>
    <row r="131" spans="49:51" x14ac:dyDescent="0.3">
      <c r="AW131" s="194" t="s">
        <v>687</v>
      </c>
      <c r="AX131" s="195" t="s">
        <v>688</v>
      </c>
      <c r="AY131" s="123" t="str">
        <f t="shared" ref="AY131:AY194" si="6">AW131&amp;" "&amp;AX131</f>
        <v xml:space="preserve">M00042  Staphylococcal arthritis, left hand </v>
      </c>
    </row>
    <row r="132" spans="49:51" x14ac:dyDescent="0.3">
      <c r="AW132" s="194" t="s">
        <v>689</v>
      </c>
      <c r="AX132" s="195" t="s">
        <v>690</v>
      </c>
      <c r="AY132" s="123" t="str">
        <f t="shared" si="6"/>
        <v xml:space="preserve">M00049  Staphylococcal arthritis, unspecified hand </v>
      </c>
    </row>
    <row r="133" spans="49:51" x14ac:dyDescent="0.3">
      <c r="AW133" s="194" t="s">
        <v>691</v>
      </c>
      <c r="AX133" s="195" t="s">
        <v>692</v>
      </c>
      <c r="AY133" s="123" t="str">
        <f t="shared" si="6"/>
        <v xml:space="preserve">M00051  Staphylococcal arthritis, right hip </v>
      </c>
    </row>
    <row r="134" spans="49:51" x14ac:dyDescent="0.3">
      <c r="AW134" s="194" t="s">
        <v>693</v>
      </c>
      <c r="AX134" s="195" t="s">
        <v>694</v>
      </c>
      <c r="AY134" s="123" t="str">
        <f t="shared" si="6"/>
        <v xml:space="preserve">M00052  Staphylococcal arthritis, left hip </v>
      </c>
    </row>
    <row r="135" spans="49:51" x14ac:dyDescent="0.3">
      <c r="AW135" s="194" t="s">
        <v>695</v>
      </c>
      <c r="AX135" s="195" t="s">
        <v>696</v>
      </c>
      <c r="AY135" s="123" t="str">
        <f t="shared" si="6"/>
        <v xml:space="preserve">M00059  Staphylococcal arthritis, unspecified hip </v>
      </c>
    </row>
    <row r="136" spans="49:51" x14ac:dyDescent="0.3">
      <c r="AW136" s="194" t="s">
        <v>697</v>
      </c>
      <c r="AX136" s="195" t="s">
        <v>698</v>
      </c>
      <c r="AY136" s="123" t="str">
        <f t="shared" si="6"/>
        <v xml:space="preserve">M00061  Staphylococcal arthritis, right knee </v>
      </c>
    </row>
    <row r="137" spans="49:51" x14ac:dyDescent="0.3">
      <c r="AW137" s="194" t="s">
        <v>699</v>
      </c>
      <c r="AX137" s="195" t="s">
        <v>700</v>
      </c>
      <c r="AY137" s="123" t="str">
        <f t="shared" si="6"/>
        <v xml:space="preserve">M00062  Staphylococcal arthritis, left knee </v>
      </c>
    </row>
    <row r="138" spans="49:51" x14ac:dyDescent="0.3">
      <c r="AW138" s="194" t="s">
        <v>701</v>
      </c>
      <c r="AX138" s="195" t="s">
        <v>702</v>
      </c>
      <c r="AY138" s="123" t="str">
        <f t="shared" si="6"/>
        <v xml:space="preserve">M00069  Staphylococcal arthritis, unspecified knee </v>
      </c>
    </row>
    <row r="139" spans="49:51" x14ac:dyDescent="0.3">
      <c r="AW139" s="194" t="s">
        <v>703</v>
      </c>
      <c r="AX139" s="195" t="s">
        <v>704</v>
      </c>
      <c r="AY139" s="123" t="str">
        <f t="shared" si="6"/>
        <v xml:space="preserve">M00071  Staphylococcal arthritis, right ankle and foot </v>
      </c>
    </row>
    <row r="140" spans="49:51" x14ac:dyDescent="0.3">
      <c r="AW140" s="194" t="s">
        <v>705</v>
      </c>
      <c r="AX140" s="195" t="s">
        <v>706</v>
      </c>
      <c r="AY140" s="123" t="str">
        <f t="shared" si="6"/>
        <v xml:space="preserve">M00072  Staphylococcal arthritis, left ankle and foot </v>
      </c>
    </row>
    <row r="141" spans="49:51" x14ac:dyDescent="0.3">
      <c r="AW141" s="194" t="s">
        <v>707</v>
      </c>
      <c r="AX141" s="195" t="s">
        <v>708</v>
      </c>
      <c r="AY141" s="123" t="str">
        <f t="shared" si="6"/>
        <v xml:space="preserve">M00079  Staphylococcal arthritis, unspecified ankle and foot </v>
      </c>
    </row>
    <row r="142" spans="49:51" x14ac:dyDescent="0.3">
      <c r="AW142" s="194" t="s">
        <v>709</v>
      </c>
      <c r="AX142" s="195" t="s">
        <v>710</v>
      </c>
      <c r="AY142" s="123" t="str">
        <f t="shared" si="6"/>
        <v xml:space="preserve">M0008  Staphylococcal arthritis, vertebrae </v>
      </c>
    </row>
    <row r="143" spans="49:51" x14ac:dyDescent="0.3">
      <c r="AW143" s="194" t="s">
        <v>711</v>
      </c>
      <c r="AX143" s="195" t="s">
        <v>712</v>
      </c>
      <c r="AY143" s="123" t="str">
        <f t="shared" si="6"/>
        <v xml:space="preserve">M0009  Staphylococcal polyarthritis </v>
      </c>
    </row>
    <row r="144" spans="49:51" x14ac:dyDescent="0.3">
      <c r="AW144" s="194" t="s">
        <v>713</v>
      </c>
      <c r="AX144" s="195" t="s">
        <v>714</v>
      </c>
      <c r="AY144" s="123" t="str">
        <f t="shared" si="6"/>
        <v xml:space="preserve">M0010  Pneumococcal arthritis, unspecified joint </v>
      </c>
    </row>
    <row r="145" spans="49:51" x14ac:dyDescent="0.3">
      <c r="AW145" s="194" t="s">
        <v>715</v>
      </c>
      <c r="AX145" s="195" t="s">
        <v>716</v>
      </c>
      <c r="AY145" s="123" t="str">
        <f t="shared" si="6"/>
        <v xml:space="preserve">M00111  Pneumococcal arthritis, right shoulder </v>
      </c>
    </row>
    <row r="146" spans="49:51" x14ac:dyDescent="0.3">
      <c r="AW146" s="194" t="s">
        <v>717</v>
      </c>
      <c r="AX146" s="195" t="s">
        <v>718</v>
      </c>
      <c r="AY146" s="123" t="str">
        <f t="shared" si="6"/>
        <v xml:space="preserve">M00112  Pneumococcal arthritis, left shoulder </v>
      </c>
    </row>
    <row r="147" spans="49:51" x14ac:dyDescent="0.3">
      <c r="AW147" s="194" t="s">
        <v>719</v>
      </c>
      <c r="AX147" s="195" t="s">
        <v>720</v>
      </c>
      <c r="AY147" s="123" t="str">
        <f t="shared" si="6"/>
        <v xml:space="preserve">M00119  Pneumococcal arthritis, unspecified shoulder </v>
      </c>
    </row>
    <row r="148" spans="49:51" x14ac:dyDescent="0.3">
      <c r="AW148" s="194" t="s">
        <v>721</v>
      </c>
      <c r="AX148" s="195" t="s">
        <v>722</v>
      </c>
      <c r="AY148" s="123" t="str">
        <f t="shared" si="6"/>
        <v xml:space="preserve">M00121  Pneumococcal arthritis, right elbow </v>
      </c>
    </row>
    <row r="149" spans="49:51" x14ac:dyDescent="0.3">
      <c r="AW149" s="194" t="s">
        <v>723</v>
      </c>
      <c r="AX149" s="195" t="s">
        <v>724</v>
      </c>
      <c r="AY149" s="123" t="str">
        <f t="shared" si="6"/>
        <v xml:space="preserve">M00122  Pneumococcal arthritis, left elbow </v>
      </c>
    </row>
    <row r="150" spans="49:51" x14ac:dyDescent="0.3">
      <c r="AW150" s="194" t="s">
        <v>725</v>
      </c>
      <c r="AX150" s="195" t="s">
        <v>726</v>
      </c>
      <c r="AY150" s="123" t="str">
        <f t="shared" si="6"/>
        <v xml:space="preserve">M00129  Pneumococcal arthritis, unspecified elbow </v>
      </c>
    </row>
    <row r="151" spans="49:51" x14ac:dyDescent="0.3">
      <c r="AW151" s="194" t="s">
        <v>727</v>
      </c>
      <c r="AX151" s="195" t="s">
        <v>728</v>
      </c>
      <c r="AY151" s="123" t="str">
        <f t="shared" si="6"/>
        <v xml:space="preserve">M00131  Pneumococcal arthritis, right wrist </v>
      </c>
    </row>
    <row r="152" spans="49:51" x14ac:dyDescent="0.3">
      <c r="AW152" s="194" t="s">
        <v>729</v>
      </c>
      <c r="AX152" s="195" t="s">
        <v>730</v>
      </c>
      <c r="AY152" s="123" t="str">
        <f t="shared" si="6"/>
        <v xml:space="preserve">M00132  Pneumococcal arthritis, left wrist </v>
      </c>
    </row>
    <row r="153" spans="49:51" x14ac:dyDescent="0.3">
      <c r="AW153" s="194" t="s">
        <v>731</v>
      </c>
      <c r="AX153" s="195" t="s">
        <v>732</v>
      </c>
      <c r="AY153" s="123" t="str">
        <f t="shared" si="6"/>
        <v xml:space="preserve">M00139  Pneumococcal arthritis, unspecified wrist </v>
      </c>
    </row>
    <row r="154" spans="49:51" x14ac:dyDescent="0.3">
      <c r="AW154" s="194" t="s">
        <v>733</v>
      </c>
      <c r="AX154" s="195" t="s">
        <v>734</v>
      </c>
      <c r="AY154" s="123" t="str">
        <f t="shared" si="6"/>
        <v xml:space="preserve">M00141  Pneumococcal arthritis, right hand </v>
      </c>
    </row>
    <row r="155" spans="49:51" x14ac:dyDescent="0.3">
      <c r="AW155" s="194" t="s">
        <v>735</v>
      </c>
      <c r="AX155" s="195" t="s">
        <v>736</v>
      </c>
      <c r="AY155" s="123" t="str">
        <f t="shared" si="6"/>
        <v xml:space="preserve">M00142  Pneumococcal arthritis, left hand </v>
      </c>
    </row>
    <row r="156" spans="49:51" x14ac:dyDescent="0.3">
      <c r="AW156" s="194" t="s">
        <v>737</v>
      </c>
      <c r="AX156" s="195" t="s">
        <v>738</v>
      </c>
      <c r="AY156" s="123" t="str">
        <f t="shared" si="6"/>
        <v xml:space="preserve">M00149  Pneumococcal arthritis, unspecified hand </v>
      </c>
    </row>
    <row r="157" spans="49:51" x14ac:dyDescent="0.3">
      <c r="AW157" s="194" t="s">
        <v>739</v>
      </c>
      <c r="AX157" s="195" t="s">
        <v>740</v>
      </c>
      <c r="AY157" s="123" t="str">
        <f t="shared" si="6"/>
        <v xml:space="preserve">M00151  Pneumococcal arthritis, right hip </v>
      </c>
    </row>
    <row r="158" spans="49:51" x14ac:dyDescent="0.3">
      <c r="AW158" s="194" t="s">
        <v>741</v>
      </c>
      <c r="AX158" s="195" t="s">
        <v>742</v>
      </c>
      <c r="AY158" s="123" t="str">
        <f t="shared" si="6"/>
        <v xml:space="preserve">M00152  Pneumococcal arthritis, left hip </v>
      </c>
    </row>
    <row r="159" spans="49:51" x14ac:dyDescent="0.3">
      <c r="AW159" s="194" t="s">
        <v>743</v>
      </c>
      <c r="AX159" s="195" t="s">
        <v>744</v>
      </c>
      <c r="AY159" s="123" t="str">
        <f t="shared" si="6"/>
        <v xml:space="preserve">M00159  Pneumococcal arthritis, unspecified hip </v>
      </c>
    </row>
    <row r="160" spans="49:51" x14ac:dyDescent="0.3">
      <c r="AW160" s="194" t="s">
        <v>745</v>
      </c>
      <c r="AX160" s="195" t="s">
        <v>746</v>
      </c>
      <c r="AY160" s="123" t="str">
        <f t="shared" si="6"/>
        <v xml:space="preserve">M00161  Pneumococcal arthritis, right knee </v>
      </c>
    </row>
    <row r="161" spans="49:51" x14ac:dyDescent="0.3">
      <c r="AW161" s="194" t="s">
        <v>747</v>
      </c>
      <c r="AX161" s="195" t="s">
        <v>748</v>
      </c>
      <c r="AY161" s="123" t="str">
        <f t="shared" si="6"/>
        <v xml:space="preserve">M00162  Pneumococcal arthritis, left knee </v>
      </c>
    </row>
    <row r="162" spans="49:51" x14ac:dyDescent="0.3">
      <c r="AW162" s="194" t="s">
        <v>749</v>
      </c>
      <c r="AX162" s="195" t="s">
        <v>750</v>
      </c>
      <c r="AY162" s="123" t="str">
        <f t="shared" si="6"/>
        <v xml:space="preserve">M00169  Pneumococcal arthritis, unspecified knee </v>
      </c>
    </row>
    <row r="163" spans="49:51" x14ac:dyDescent="0.3">
      <c r="AW163" s="194" t="s">
        <v>751</v>
      </c>
      <c r="AX163" s="195" t="s">
        <v>752</v>
      </c>
      <c r="AY163" s="123" t="str">
        <f t="shared" si="6"/>
        <v xml:space="preserve">M00171  Pneumococcal arthritis, right ankle and foot </v>
      </c>
    </row>
    <row r="164" spans="49:51" x14ac:dyDescent="0.3">
      <c r="AW164" s="194" t="s">
        <v>753</v>
      </c>
      <c r="AX164" s="195" t="s">
        <v>754</v>
      </c>
      <c r="AY164" s="123" t="str">
        <f t="shared" si="6"/>
        <v xml:space="preserve">M00172  Pneumococcal arthritis, left ankle and foot </v>
      </c>
    </row>
    <row r="165" spans="49:51" x14ac:dyDescent="0.3">
      <c r="AW165" s="194" t="s">
        <v>755</v>
      </c>
      <c r="AX165" s="195" t="s">
        <v>756</v>
      </c>
      <c r="AY165" s="123" t="str">
        <f t="shared" si="6"/>
        <v xml:space="preserve">M00179  Pneumococcal arthritis, unspecified ankle and foot </v>
      </c>
    </row>
    <row r="166" spans="49:51" x14ac:dyDescent="0.3">
      <c r="AW166" s="194" t="s">
        <v>757</v>
      </c>
      <c r="AX166" s="195" t="s">
        <v>758</v>
      </c>
      <c r="AY166" s="123" t="str">
        <f t="shared" si="6"/>
        <v xml:space="preserve">M0018  Pneumococcal arthritis, vertebrae </v>
      </c>
    </row>
    <row r="167" spans="49:51" x14ac:dyDescent="0.3">
      <c r="AW167" s="194" t="s">
        <v>759</v>
      </c>
      <c r="AX167" s="195" t="s">
        <v>760</v>
      </c>
      <c r="AY167" s="123" t="str">
        <f t="shared" si="6"/>
        <v xml:space="preserve">M0019  Pneumococcal polyarthritis </v>
      </c>
    </row>
    <row r="168" spans="49:51" x14ac:dyDescent="0.3">
      <c r="AW168" s="194" t="s">
        <v>761</v>
      </c>
      <c r="AX168" s="195" t="s">
        <v>762</v>
      </c>
      <c r="AY168" s="123" t="str">
        <f t="shared" si="6"/>
        <v xml:space="preserve">M0020  Other streptococcal arthritis, unspecified joint </v>
      </c>
    </row>
    <row r="169" spans="49:51" x14ac:dyDescent="0.3">
      <c r="AW169" s="194" t="s">
        <v>763</v>
      </c>
      <c r="AX169" s="195" t="s">
        <v>764</v>
      </c>
      <c r="AY169" s="123" t="str">
        <f t="shared" si="6"/>
        <v xml:space="preserve">M00211  Other streptococcal arthritis, right shoulder </v>
      </c>
    </row>
    <row r="170" spans="49:51" x14ac:dyDescent="0.3">
      <c r="AW170" s="194" t="s">
        <v>765</v>
      </c>
      <c r="AX170" s="195" t="s">
        <v>766</v>
      </c>
      <c r="AY170" s="123" t="str">
        <f t="shared" si="6"/>
        <v xml:space="preserve">M00212  Other streptococcal arthritis, left shoulder </v>
      </c>
    </row>
    <row r="171" spans="49:51" x14ac:dyDescent="0.3">
      <c r="AW171" s="194" t="s">
        <v>767</v>
      </c>
      <c r="AX171" s="195" t="s">
        <v>768</v>
      </c>
      <c r="AY171" s="123" t="str">
        <f t="shared" si="6"/>
        <v xml:space="preserve">M00219  Other streptococcal arthritis, unspecified shoulder </v>
      </c>
    </row>
    <row r="172" spans="49:51" x14ac:dyDescent="0.3">
      <c r="AW172" s="194" t="s">
        <v>769</v>
      </c>
      <c r="AX172" s="195" t="s">
        <v>770</v>
      </c>
      <c r="AY172" s="123" t="str">
        <f t="shared" si="6"/>
        <v xml:space="preserve">M00221  Other streptococcal arthritis, right elbow </v>
      </c>
    </row>
    <row r="173" spans="49:51" x14ac:dyDescent="0.3">
      <c r="AW173" s="194" t="s">
        <v>771</v>
      </c>
      <c r="AX173" s="195" t="s">
        <v>772</v>
      </c>
      <c r="AY173" s="123" t="str">
        <f t="shared" si="6"/>
        <v xml:space="preserve">M00222  Other streptococcal arthritis, left elbow </v>
      </c>
    </row>
    <row r="174" spans="49:51" x14ac:dyDescent="0.3">
      <c r="AW174" s="194" t="s">
        <v>773</v>
      </c>
      <c r="AX174" s="195" t="s">
        <v>774</v>
      </c>
      <c r="AY174" s="123" t="str">
        <f t="shared" si="6"/>
        <v xml:space="preserve">M00229  Other streptococcal arthritis, unspecified elbow </v>
      </c>
    </row>
    <row r="175" spans="49:51" x14ac:dyDescent="0.3">
      <c r="AW175" s="194" t="s">
        <v>775</v>
      </c>
      <c r="AX175" s="195" t="s">
        <v>776</v>
      </c>
      <c r="AY175" s="123" t="str">
        <f t="shared" si="6"/>
        <v xml:space="preserve">M00231  Other streptococcal arthritis, right wrist </v>
      </c>
    </row>
    <row r="176" spans="49:51" x14ac:dyDescent="0.3">
      <c r="AW176" s="194" t="s">
        <v>777</v>
      </c>
      <c r="AX176" s="195" t="s">
        <v>778</v>
      </c>
      <c r="AY176" s="123" t="str">
        <f t="shared" si="6"/>
        <v xml:space="preserve">M00232  Other streptococcal arthritis, left wrist </v>
      </c>
    </row>
    <row r="177" spans="49:51" x14ac:dyDescent="0.3">
      <c r="AW177" s="194" t="s">
        <v>779</v>
      </c>
      <c r="AX177" s="195" t="s">
        <v>780</v>
      </c>
      <c r="AY177" s="123" t="str">
        <f t="shared" si="6"/>
        <v xml:space="preserve">M00239  Other streptococcal arthritis, unspecified wrist </v>
      </c>
    </row>
    <row r="178" spans="49:51" x14ac:dyDescent="0.3">
      <c r="AW178" s="194" t="s">
        <v>781</v>
      </c>
      <c r="AX178" s="195" t="s">
        <v>782</v>
      </c>
      <c r="AY178" s="123" t="str">
        <f t="shared" si="6"/>
        <v xml:space="preserve">M00241  Other streptococcal arthritis, right hand </v>
      </c>
    </row>
    <row r="179" spans="49:51" x14ac:dyDescent="0.3">
      <c r="AW179" s="194" t="s">
        <v>783</v>
      </c>
      <c r="AX179" s="195" t="s">
        <v>784</v>
      </c>
      <c r="AY179" s="123" t="str">
        <f t="shared" si="6"/>
        <v xml:space="preserve">M00242  Other streptococcal arthritis, left hand </v>
      </c>
    </row>
    <row r="180" spans="49:51" x14ac:dyDescent="0.3">
      <c r="AW180" s="194" t="s">
        <v>785</v>
      </c>
      <c r="AX180" s="195" t="s">
        <v>786</v>
      </c>
      <c r="AY180" s="123" t="str">
        <f t="shared" si="6"/>
        <v xml:space="preserve">M00249  Other streptococcal arthritis, unspecified hand </v>
      </c>
    </row>
    <row r="181" spans="49:51" x14ac:dyDescent="0.3">
      <c r="AW181" s="194" t="s">
        <v>787</v>
      </c>
      <c r="AX181" s="195" t="s">
        <v>788</v>
      </c>
      <c r="AY181" s="123" t="str">
        <f t="shared" si="6"/>
        <v xml:space="preserve">M00251  Other streptococcal arthritis, right hip </v>
      </c>
    </row>
    <row r="182" spans="49:51" x14ac:dyDescent="0.3">
      <c r="AW182" s="194" t="s">
        <v>789</v>
      </c>
      <c r="AX182" s="195" t="s">
        <v>790</v>
      </c>
      <c r="AY182" s="123" t="str">
        <f t="shared" si="6"/>
        <v xml:space="preserve">M00252  Other streptococcal arthritis, left hip </v>
      </c>
    </row>
    <row r="183" spans="49:51" x14ac:dyDescent="0.3">
      <c r="AW183" s="194" t="s">
        <v>791</v>
      </c>
      <c r="AX183" s="195" t="s">
        <v>792</v>
      </c>
      <c r="AY183" s="123" t="str">
        <f t="shared" si="6"/>
        <v xml:space="preserve">M00259  Other streptococcal arthritis, unspecified hip </v>
      </c>
    </row>
    <row r="184" spans="49:51" x14ac:dyDescent="0.3">
      <c r="AW184" s="194" t="s">
        <v>793</v>
      </c>
      <c r="AX184" s="195" t="s">
        <v>794</v>
      </c>
      <c r="AY184" s="123" t="str">
        <f t="shared" si="6"/>
        <v xml:space="preserve">M00261  Other streptococcal arthritis, right knee </v>
      </c>
    </row>
    <row r="185" spans="49:51" x14ac:dyDescent="0.3">
      <c r="AW185" s="194" t="s">
        <v>795</v>
      </c>
      <c r="AX185" s="195" t="s">
        <v>796</v>
      </c>
      <c r="AY185" s="123" t="str">
        <f t="shared" si="6"/>
        <v xml:space="preserve">M00262  Other streptococcal arthritis, left knee </v>
      </c>
    </row>
    <row r="186" spans="49:51" x14ac:dyDescent="0.3">
      <c r="AW186" s="194" t="s">
        <v>797</v>
      </c>
      <c r="AX186" s="195" t="s">
        <v>798</v>
      </c>
      <c r="AY186" s="123" t="str">
        <f t="shared" si="6"/>
        <v xml:space="preserve">M00269  Other streptococcal arthritis, unspecified knee </v>
      </c>
    </row>
    <row r="187" spans="49:51" x14ac:dyDescent="0.3">
      <c r="AW187" s="194" t="s">
        <v>799</v>
      </c>
      <c r="AX187" s="195" t="s">
        <v>800</v>
      </c>
      <c r="AY187" s="123" t="str">
        <f t="shared" si="6"/>
        <v xml:space="preserve">M00271  Other streptococcal arthritis, right ankle and foot </v>
      </c>
    </row>
    <row r="188" spans="49:51" x14ac:dyDescent="0.3">
      <c r="AW188" s="194" t="s">
        <v>801</v>
      </c>
      <c r="AX188" s="195" t="s">
        <v>802</v>
      </c>
      <c r="AY188" s="123" t="str">
        <f t="shared" si="6"/>
        <v xml:space="preserve">M00272  Other streptococcal arthritis, left ankle and foot </v>
      </c>
    </row>
    <row r="189" spans="49:51" x14ac:dyDescent="0.3">
      <c r="AW189" s="194" t="s">
        <v>803</v>
      </c>
      <c r="AX189" s="195" t="s">
        <v>804</v>
      </c>
      <c r="AY189" s="123" t="str">
        <f t="shared" si="6"/>
        <v xml:space="preserve">M00279  Other streptococcal arthritis, unspecified ankle and foot </v>
      </c>
    </row>
    <row r="190" spans="49:51" x14ac:dyDescent="0.3">
      <c r="AW190" s="194" t="s">
        <v>805</v>
      </c>
      <c r="AX190" s="195" t="s">
        <v>806</v>
      </c>
      <c r="AY190" s="123" t="str">
        <f t="shared" si="6"/>
        <v xml:space="preserve">M0028  Other streptococcal arthritis, vertebrae </v>
      </c>
    </row>
    <row r="191" spans="49:51" x14ac:dyDescent="0.3">
      <c r="AW191" s="194" t="s">
        <v>807</v>
      </c>
      <c r="AX191" s="195" t="s">
        <v>808</v>
      </c>
      <c r="AY191" s="123" t="str">
        <f t="shared" si="6"/>
        <v xml:space="preserve">M0029  Other streptococcal polyarthritis </v>
      </c>
    </row>
    <row r="192" spans="49:51" x14ac:dyDescent="0.3">
      <c r="AW192" s="194" t="s">
        <v>809</v>
      </c>
      <c r="AX192" s="195" t="s">
        <v>810</v>
      </c>
      <c r="AY192" s="123" t="str">
        <f t="shared" si="6"/>
        <v xml:space="preserve">M0080  Arthritis due to other bacteria, unspecified joint </v>
      </c>
    </row>
    <row r="193" spans="49:51" x14ac:dyDescent="0.3">
      <c r="AW193" s="194" t="s">
        <v>811</v>
      </c>
      <c r="AX193" s="195" t="s">
        <v>812</v>
      </c>
      <c r="AY193" s="123" t="str">
        <f t="shared" si="6"/>
        <v xml:space="preserve">M00811  Arthritis due to other bacteria, right shoulder </v>
      </c>
    </row>
    <row r="194" spans="49:51" x14ac:dyDescent="0.3">
      <c r="AW194" s="194" t="s">
        <v>813</v>
      </c>
      <c r="AX194" s="195" t="s">
        <v>814</v>
      </c>
      <c r="AY194" s="123" t="str">
        <f t="shared" si="6"/>
        <v xml:space="preserve">M00812  Arthritis due to other bacteria, left shoulder </v>
      </c>
    </row>
    <row r="195" spans="49:51" x14ac:dyDescent="0.3">
      <c r="AW195" s="194" t="s">
        <v>815</v>
      </c>
      <c r="AX195" s="195" t="s">
        <v>816</v>
      </c>
      <c r="AY195" s="123" t="str">
        <f t="shared" ref="AY195:AY258" si="7">AW195&amp;" "&amp;AX195</f>
        <v xml:space="preserve">M00819  Arthritis due to other bacteria, unspecified shoulder </v>
      </c>
    </row>
    <row r="196" spans="49:51" x14ac:dyDescent="0.3">
      <c r="AW196" s="194" t="s">
        <v>817</v>
      </c>
      <c r="AX196" s="195" t="s">
        <v>818</v>
      </c>
      <c r="AY196" s="123" t="str">
        <f t="shared" si="7"/>
        <v xml:space="preserve">M00821  Arthritis due to other bacteria, right elbow </v>
      </c>
    </row>
    <row r="197" spans="49:51" x14ac:dyDescent="0.3">
      <c r="AW197" s="194" t="s">
        <v>819</v>
      </c>
      <c r="AX197" s="195" t="s">
        <v>820</v>
      </c>
      <c r="AY197" s="123" t="str">
        <f t="shared" si="7"/>
        <v xml:space="preserve">M00822  Arthritis due to other bacteria, left elbow </v>
      </c>
    </row>
    <row r="198" spans="49:51" x14ac:dyDescent="0.3">
      <c r="AW198" s="194" t="s">
        <v>821</v>
      </c>
      <c r="AX198" s="195" t="s">
        <v>822</v>
      </c>
      <c r="AY198" s="123" t="str">
        <f t="shared" si="7"/>
        <v xml:space="preserve">M00829  Arthritis due to other bacteria, unspecified elbow </v>
      </c>
    </row>
    <row r="199" spans="49:51" x14ac:dyDescent="0.3">
      <c r="AW199" s="194" t="s">
        <v>823</v>
      </c>
      <c r="AX199" s="195" t="s">
        <v>824</v>
      </c>
      <c r="AY199" s="123" t="str">
        <f t="shared" si="7"/>
        <v xml:space="preserve">M00831  Arthritis due to other bacteria, right wrist </v>
      </c>
    </row>
    <row r="200" spans="49:51" x14ac:dyDescent="0.3">
      <c r="AW200" s="194" t="s">
        <v>825</v>
      </c>
      <c r="AX200" s="195" t="s">
        <v>826</v>
      </c>
      <c r="AY200" s="123" t="str">
        <f t="shared" si="7"/>
        <v xml:space="preserve">M00832  Arthritis due to other bacteria, left wrist </v>
      </c>
    </row>
    <row r="201" spans="49:51" x14ac:dyDescent="0.3">
      <c r="AW201" s="194" t="s">
        <v>827</v>
      </c>
      <c r="AX201" s="195" t="s">
        <v>828</v>
      </c>
      <c r="AY201" s="123" t="str">
        <f t="shared" si="7"/>
        <v xml:space="preserve">M00839  Arthritis due to other bacteria, unspecified wrist </v>
      </c>
    </row>
    <row r="202" spans="49:51" x14ac:dyDescent="0.3">
      <c r="AW202" s="194" t="s">
        <v>829</v>
      </c>
      <c r="AX202" s="195" t="s">
        <v>830</v>
      </c>
      <c r="AY202" s="123" t="str">
        <f t="shared" si="7"/>
        <v xml:space="preserve">M00841  Arthritis due to other bacteria, right hand </v>
      </c>
    </row>
    <row r="203" spans="49:51" x14ac:dyDescent="0.3">
      <c r="AW203" s="194" t="s">
        <v>831</v>
      </c>
      <c r="AX203" s="195" t="s">
        <v>832</v>
      </c>
      <c r="AY203" s="123" t="str">
        <f t="shared" si="7"/>
        <v xml:space="preserve">M00842  Arthritis due to other bacteria, left hand </v>
      </c>
    </row>
    <row r="204" spans="49:51" x14ac:dyDescent="0.3">
      <c r="AW204" s="194" t="s">
        <v>833</v>
      </c>
      <c r="AX204" s="195" t="s">
        <v>834</v>
      </c>
      <c r="AY204" s="123" t="str">
        <f t="shared" si="7"/>
        <v xml:space="preserve">M00849  Arthritis due to other bacteria, unspecified hand </v>
      </c>
    </row>
    <row r="205" spans="49:51" x14ac:dyDescent="0.3">
      <c r="AW205" s="194" t="s">
        <v>835</v>
      </c>
      <c r="AX205" s="195" t="s">
        <v>836</v>
      </c>
      <c r="AY205" s="123" t="str">
        <f t="shared" si="7"/>
        <v xml:space="preserve">M00851  Arthritis due to other bacteria, right hip </v>
      </c>
    </row>
    <row r="206" spans="49:51" x14ac:dyDescent="0.3">
      <c r="AW206" s="194" t="s">
        <v>837</v>
      </c>
      <c r="AX206" s="195" t="s">
        <v>838</v>
      </c>
      <c r="AY206" s="123" t="str">
        <f t="shared" si="7"/>
        <v xml:space="preserve">M00852  Arthritis due to other bacteria, left hip </v>
      </c>
    </row>
    <row r="207" spans="49:51" x14ac:dyDescent="0.3">
      <c r="AW207" s="194" t="s">
        <v>839</v>
      </c>
      <c r="AX207" s="195" t="s">
        <v>840</v>
      </c>
      <c r="AY207" s="123" t="str">
        <f t="shared" si="7"/>
        <v xml:space="preserve">M00859  Arthritis due to other bacteria, unspecified hip </v>
      </c>
    </row>
    <row r="208" spans="49:51" x14ac:dyDescent="0.3">
      <c r="AW208" s="194" t="s">
        <v>841</v>
      </c>
      <c r="AX208" s="195" t="s">
        <v>842</v>
      </c>
      <c r="AY208" s="123" t="str">
        <f t="shared" si="7"/>
        <v xml:space="preserve">M00861  Arthritis due to other bacteria, right knee </v>
      </c>
    </row>
    <row r="209" spans="49:51" x14ac:dyDescent="0.3">
      <c r="AW209" s="194" t="s">
        <v>843</v>
      </c>
      <c r="AX209" s="195" t="s">
        <v>844</v>
      </c>
      <c r="AY209" s="123" t="str">
        <f t="shared" si="7"/>
        <v xml:space="preserve">M00862  Arthritis due to other bacteria, left knee </v>
      </c>
    </row>
    <row r="210" spans="49:51" x14ac:dyDescent="0.3">
      <c r="AW210" s="194" t="s">
        <v>845</v>
      </c>
      <c r="AX210" s="195" t="s">
        <v>846</v>
      </c>
      <c r="AY210" s="123" t="str">
        <f t="shared" si="7"/>
        <v xml:space="preserve">M00869  Arthritis due to other bacteria, unspecified knee </v>
      </c>
    </row>
    <row r="211" spans="49:51" x14ac:dyDescent="0.3">
      <c r="AW211" s="194" t="s">
        <v>847</v>
      </c>
      <c r="AX211" s="195" t="s">
        <v>848</v>
      </c>
      <c r="AY211" s="123" t="str">
        <f t="shared" si="7"/>
        <v xml:space="preserve">M00871  Arthritis due to other bacteria, right ankle and foot </v>
      </c>
    </row>
    <row r="212" spans="49:51" x14ac:dyDescent="0.3">
      <c r="AW212" s="194" t="s">
        <v>849</v>
      </c>
      <c r="AX212" s="195" t="s">
        <v>850</v>
      </c>
      <c r="AY212" s="123" t="str">
        <f t="shared" si="7"/>
        <v xml:space="preserve">M00872  Arthritis due to other bacteria, left ankle and foot </v>
      </c>
    </row>
    <row r="213" spans="49:51" x14ac:dyDescent="0.3">
      <c r="AW213" s="194" t="s">
        <v>851</v>
      </c>
      <c r="AX213" s="195" t="s">
        <v>852</v>
      </c>
      <c r="AY213" s="123" t="str">
        <f t="shared" si="7"/>
        <v xml:space="preserve">M00879  Arthritis due to other bacteria, unspecified ankle and foot </v>
      </c>
    </row>
    <row r="214" spans="49:51" x14ac:dyDescent="0.3">
      <c r="AW214" s="194" t="s">
        <v>853</v>
      </c>
      <c r="AX214" s="195" t="s">
        <v>854</v>
      </c>
      <c r="AY214" s="123" t="str">
        <f t="shared" si="7"/>
        <v xml:space="preserve">M0088  Arthritis due to other bacteria, vertebrae </v>
      </c>
    </row>
    <row r="215" spans="49:51" x14ac:dyDescent="0.3">
      <c r="AW215" s="194" t="s">
        <v>855</v>
      </c>
      <c r="AX215" s="195" t="s">
        <v>856</v>
      </c>
      <c r="AY215" s="123" t="str">
        <f t="shared" si="7"/>
        <v xml:space="preserve">M0089  Polyarthritis due to other bacteria </v>
      </c>
    </row>
    <row r="216" spans="49:51" x14ac:dyDescent="0.3">
      <c r="AW216" s="194" t="s">
        <v>857</v>
      </c>
      <c r="AX216" s="195" t="s">
        <v>858</v>
      </c>
      <c r="AY216" s="123" t="str">
        <f t="shared" si="7"/>
        <v xml:space="preserve">M009  Pyogenic arthritis, unspecified </v>
      </c>
    </row>
    <row r="217" spans="49:51" x14ac:dyDescent="0.3">
      <c r="AW217" s="194" t="s">
        <v>859</v>
      </c>
      <c r="AX217" s="195" t="s">
        <v>860</v>
      </c>
      <c r="AY217" s="123" t="str">
        <f t="shared" si="7"/>
        <v xml:space="preserve">M01X0  Direct infection of unspecified joint in infectious and parasitic diseases classified elsewhere </v>
      </c>
    </row>
    <row r="218" spans="49:51" x14ac:dyDescent="0.3">
      <c r="AW218" s="194" t="s">
        <v>861</v>
      </c>
      <c r="AX218" s="195" t="s">
        <v>862</v>
      </c>
      <c r="AY218" s="123" t="str">
        <f t="shared" si="7"/>
        <v xml:space="preserve">M01X11  Direct infection of right shoulder in infectious and parasitic diseases classified elsewhere </v>
      </c>
    </row>
    <row r="219" spans="49:51" x14ac:dyDescent="0.3">
      <c r="AW219" s="194" t="s">
        <v>863</v>
      </c>
      <c r="AX219" s="195" t="s">
        <v>864</v>
      </c>
      <c r="AY219" s="123" t="str">
        <f t="shared" si="7"/>
        <v xml:space="preserve">M01X12  Direct infection of left shoulder in infectious and parasitic diseases classified elsewhere </v>
      </c>
    </row>
    <row r="220" spans="49:51" x14ac:dyDescent="0.3">
      <c r="AW220" s="194" t="s">
        <v>865</v>
      </c>
      <c r="AX220" s="195" t="s">
        <v>866</v>
      </c>
      <c r="AY220" s="123" t="str">
        <f t="shared" si="7"/>
        <v xml:space="preserve">M01X19  Direct infection of unspecified shoulder in infectious and parasitic diseases classified elsewhere </v>
      </c>
    </row>
    <row r="221" spans="49:51" x14ac:dyDescent="0.3">
      <c r="AW221" s="194" t="s">
        <v>867</v>
      </c>
      <c r="AX221" s="195" t="s">
        <v>868</v>
      </c>
      <c r="AY221" s="123" t="str">
        <f t="shared" si="7"/>
        <v xml:space="preserve">M01X21  Direct infection of right elbow in infectious and parasitic diseases classified elsewhere </v>
      </c>
    </row>
    <row r="222" spans="49:51" x14ac:dyDescent="0.3">
      <c r="AW222" s="194" t="s">
        <v>869</v>
      </c>
      <c r="AX222" s="195" t="s">
        <v>870</v>
      </c>
      <c r="AY222" s="123" t="str">
        <f t="shared" si="7"/>
        <v xml:space="preserve">M01X22  Direct infection of left elbow in infectious and parasitic diseases classified elsewhere </v>
      </c>
    </row>
    <row r="223" spans="49:51" x14ac:dyDescent="0.3">
      <c r="AW223" s="194" t="s">
        <v>871</v>
      </c>
      <c r="AX223" s="195" t="s">
        <v>872</v>
      </c>
      <c r="AY223" s="123" t="str">
        <f t="shared" si="7"/>
        <v xml:space="preserve">M01X29  Direct infection of unspecified elbow in infectious and parasitic diseases classified elsewhere </v>
      </c>
    </row>
    <row r="224" spans="49:51" x14ac:dyDescent="0.3">
      <c r="AW224" s="194" t="s">
        <v>873</v>
      </c>
      <c r="AX224" s="195" t="s">
        <v>874</v>
      </c>
      <c r="AY224" s="123" t="str">
        <f t="shared" si="7"/>
        <v xml:space="preserve">M01X31  Direct infection of right wrist in infectious and parasitic diseases classified elsewhere </v>
      </c>
    </row>
    <row r="225" spans="49:51" x14ac:dyDescent="0.3">
      <c r="AW225" s="194" t="s">
        <v>875</v>
      </c>
      <c r="AX225" s="195" t="s">
        <v>876</v>
      </c>
      <c r="AY225" s="123" t="str">
        <f t="shared" si="7"/>
        <v xml:space="preserve">M01X32  Direct infection of left wrist in infectious and parasitic diseases classified elsewhere </v>
      </c>
    </row>
    <row r="226" spans="49:51" x14ac:dyDescent="0.3">
      <c r="AW226" s="194" t="s">
        <v>877</v>
      </c>
      <c r="AX226" s="195" t="s">
        <v>878</v>
      </c>
      <c r="AY226" s="123" t="str">
        <f t="shared" si="7"/>
        <v xml:space="preserve">M01X39  Direct infection of unspecified wrist in infectious and parasitic diseases classified elsewhere </v>
      </c>
    </row>
    <row r="227" spans="49:51" x14ac:dyDescent="0.3">
      <c r="AW227" s="194" t="s">
        <v>879</v>
      </c>
      <c r="AX227" s="195" t="s">
        <v>880</v>
      </c>
      <c r="AY227" s="123" t="str">
        <f t="shared" si="7"/>
        <v xml:space="preserve">M01X41  Direct infection of right hand in infectious and parasitic diseases classified elsewhere </v>
      </c>
    </row>
    <row r="228" spans="49:51" x14ac:dyDescent="0.3">
      <c r="AW228" s="194" t="s">
        <v>881</v>
      </c>
      <c r="AX228" s="195" t="s">
        <v>882</v>
      </c>
      <c r="AY228" s="123" t="str">
        <f t="shared" si="7"/>
        <v xml:space="preserve">M01X42  Direct infection of left hand in infectious and parasitic diseases classified elsewhere </v>
      </c>
    </row>
    <row r="229" spans="49:51" x14ac:dyDescent="0.3">
      <c r="AW229" s="194" t="s">
        <v>883</v>
      </c>
      <c r="AX229" s="195" t="s">
        <v>884</v>
      </c>
      <c r="AY229" s="123" t="str">
        <f t="shared" si="7"/>
        <v xml:space="preserve">M01X49  Direct infection of unspecified hand in infectious and parasitic diseases classified elsewhere </v>
      </c>
    </row>
    <row r="230" spans="49:51" x14ac:dyDescent="0.3">
      <c r="AW230" s="194" t="s">
        <v>885</v>
      </c>
      <c r="AX230" s="195" t="s">
        <v>886</v>
      </c>
      <c r="AY230" s="123" t="str">
        <f t="shared" si="7"/>
        <v xml:space="preserve">M01X51  Direct infection of right hip in infectious and parasitic diseases classified elsewhere </v>
      </c>
    </row>
    <row r="231" spans="49:51" x14ac:dyDescent="0.3">
      <c r="AW231" s="194" t="s">
        <v>887</v>
      </c>
      <c r="AX231" s="195" t="s">
        <v>888</v>
      </c>
      <c r="AY231" s="123" t="str">
        <f t="shared" si="7"/>
        <v xml:space="preserve">M01X52  Direct infection of left hip in infectious and parasitic diseases classified elsewhere </v>
      </c>
    </row>
    <row r="232" spans="49:51" x14ac:dyDescent="0.3">
      <c r="AW232" s="194" t="s">
        <v>889</v>
      </c>
      <c r="AX232" s="195" t="s">
        <v>890</v>
      </c>
      <c r="AY232" s="123" t="str">
        <f t="shared" si="7"/>
        <v xml:space="preserve">M01X59  Direct infection of unspecified hip in infectious and parasitic diseases classified elsewhere </v>
      </c>
    </row>
    <row r="233" spans="49:51" x14ac:dyDescent="0.3">
      <c r="AW233" s="194" t="s">
        <v>891</v>
      </c>
      <c r="AX233" s="195" t="s">
        <v>892</v>
      </c>
      <c r="AY233" s="123" t="str">
        <f t="shared" si="7"/>
        <v xml:space="preserve">M01X61  Direct infection of right knee in infectious and parasitic diseases classified elsewhere </v>
      </c>
    </row>
    <row r="234" spans="49:51" x14ac:dyDescent="0.3">
      <c r="AW234" s="194" t="s">
        <v>893</v>
      </c>
      <c r="AX234" s="195" t="s">
        <v>894</v>
      </c>
      <c r="AY234" s="123" t="str">
        <f t="shared" si="7"/>
        <v xml:space="preserve">M01X62  Direct infection of left knee in infectious and parasitic diseases classified elsewhere </v>
      </c>
    </row>
    <row r="235" spans="49:51" x14ac:dyDescent="0.3">
      <c r="AW235" s="194" t="s">
        <v>895</v>
      </c>
      <c r="AX235" s="195" t="s">
        <v>896</v>
      </c>
      <c r="AY235" s="123" t="str">
        <f t="shared" si="7"/>
        <v xml:space="preserve">M01X69  Direct infection of unspecified knee in infectious and parasitic diseases classified elsewhere </v>
      </c>
    </row>
    <row r="236" spans="49:51" x14ac:dyDescent="0.3">
      <c r="AW236" s="194" t="s">
        <v>897</v>
      </c>
      <c r="AX236" s="195" t="s">
        <v>898</v>
      </c>
      <c r="AY236" s="123" t="str">
        <f t="shared" si="7"/>
        <v xml:space="preserve">M01X71  Direct infection of right ankle and foot in infectious and parasitic diseases classified elsewhere </v>
      </c>
    </row>
    <row r="237" spans="49:51" x14ac:dyDescent="0.3">
      <c r="AW237" s="194" t="s">
        <v>899</v>
      </c>
      <c r="AX237" s="195" t="s">
        <v>900</v>
      </c>
      <c r="AY237" s="123" t="str">
        <f t="shared" si="7"/>
        <v xml:space="preserve">M01X72  Direct infection of left ankle and foot in infectious and parasitic diseases classified elsewhere </v>
      </c>
    </row>
    <row r="238" spans="49:51" x14ac:dyDescent="0.3">
      <c r="AW238" s="194" t="s">
        <v>901</v>
      </c>
      <c r="AX238" s="195" t="s">
        <v>902</v>
      </c>
      <c r="AY238" s="123" t="str">
        <f t="shared" si="7"/>
        <v xml:space="preserve">M01X79  Direct infection of unspecified ankle and foot in infectious and parasitic diseases classified elsewhere </v>
      </c>
    </row>
    <row r="239" spans="49:51" x14ac:dyDescent="0.3">
      <c r="AW239" s="194" t="s">
        <v>903</v>
      </c>
      <c r="AX239" s="195" t="s">
        <v>904</v>
      </c>
      <c r="AY239" s="123" t="str">
        <f t="shared" si="7"/>
        <v xml:space="preserve">M01X8  Direct infection of vertebrae in infectious and parasitic diseases classified elsewhere </v>
      </c>
    </row>
    <row r="240" spans="49:51" x14ac:dyDescent="0.3">
      <c r="AW240" s="194" t="s">
        <v>905</v>
      </c>
      <c r="AX240" s="195" t="s">
        <v>906</v>
      </c>
      <c r="AY240" s="123" t="str">
        <f t="shared" si="7"/>
        <v xml:space="preserve">M01X9  Direct infection of multiple joints in infectious and parasitic diseases classified elsewhere </v>
      </c>
    </row>
    <row r="241" spans="49:51" x14ac:dyDescent="0.3">
      <c r="AW241" s="194" t="s">
        <v>907</v>
      </c>
      <c r="AX241" s="195" t="s">
        <v>908</v>
      </c>
      <c r="AY241" s="123" t="str">
        <f t="shared" si="7"/>
        <v xml:space="preserve">M0210  Postdysenteric arthropathy, unspecified site </v>
      </c>
    </row>
    <row r="242" spans="49:51" x14ac:dyDescent="0.3">
      <c r="AW242" s="194" t="s">
        <v>909</v>
      </c>
      <c r="AX242" s="195" t="s">
        <v>910</v>
      </c>
      <c r="AY242" s="123" t="str">
        <f t="shared" si="7"/>
        <v xml:space="preserve">M02111  Postdysenteric arthropathy, right shoulder </v>
      </c>
    </row>
    <row r="243" spans="49:51" x14ac:dyDescent="0.3">
      <c r="AW243" s="194" t="s">
        <v>911</v>
      </c>
      <c r="AX243" s="195" t="s">
        <v>912</v>
      </c>
      <c r="AY243" s="123" t="str">
        <f t="shared" si="7"/>
        <v xml:space="preserve">M02112  Postdysenteric arthropathy, left shoulder </v>
      </c>
    </row>
    <row r="244" spans="49:51" x14ac:dyDescent="0.3">
      <c r="AW244" s="194" t="s">
        <v>913</v>
      </c>
      <c r="AX244" s="195" t="s">
        <v>914</v>
      </c>
      <c r="AY244" s="123" t="str">
        <f t="shared" si="7"/>
        <v xml:space="preserve">M02119  Postdysenteric arthropathy, unspecified shoulder </v>
      </c>
    </row>
    <row r="245" spans="49:51" x14ac:dyDescent="0.3">
      <c r="AW245" s="194" t="s">
        <v>915</v>
      </c>
      <c r="AX245" s="195" t="s">
        <v>916</v>
      </c>
      <c r="AY245" s="123" t="str">
        <f t="shared" si="7"/>
        <v xml:space="preserve">M02121  Postdysenteric arthropathy, right elbow </v>
      </c>
    </row>
    <row r="246" spans="49:51" x14ac:dyDescent="0.3">
      <c r="AW246" s="194" t="s">
        <v>917</v>
      </c>
      <c r="AX246" s="195" t="s">
        <v>918</v>
      </c>
      <c r="AY246" s="123" t="str">
        <f t="shared" si="7"/>
        <v xml:space="preserve">M02122  Postdysenteric arthropathy, left elbow </v>
      </c>
    </row>
    <row r="247" spans="49:51" x14ac:dyDescent="0.3">
      <c r="AW247" s="194" t="s">
        <v>919</v>
      </c>
      <c r="AX247" s="195" t="s">
        <v>920</v>
      </c>
      <c r="AY247" s="123" t="str">
        <f t="shared" si="7"/>
        <v xml:space="preserve">M02129  Postdysenteric arthropathy, unspecified elbow </v>
      </c>
    </row>
    <row r="248" spans="49:51" x14ac:dyDescent="0.3">
      <c r="AW248" s="194" t="s">
        <v>921</v>
      </c>
      <c r="AX248" s="195" t="s">
        <v>922</v>
      </c>
      <c r="AY248" s="123" t="str">
        <f t="shared" si="7"/>
        <v xml:space="preserve">M02131  Postdysenteric arthropathy, right wrist </v>
      </c>
    </row>
    <row r="249" spans="49:51" x14ac:dyDescent="0.3">
      <c r="AW249" s="194" t="s">
        <v>923</v>
      </c>
      <c r="AX249" s="195" t="s">
        <v>924</v>
      </c>
      <c r="AY249" s="123" t="str">
        <f t="shared" si="7"/>
        <v xml:space="preserve">M02132  Postdysenteric arthropathy, left wrist </v>
      </c>
    </row>
    <row r="250" spans="49:51" x14ac:dyDescent="0.3">
      <c r="AW250" s="194" t="s">
        <v>925</v>
      </c>
      <c r="AX250" s="195" t="s">
        <v>926</v>
      </c>
      <c r="AY250" s="123" t="str">
        <f t="shared" si="7"/>
        <v xml:space="preserve">M02139  Postdysenteric arthropathy, unspecified wrist </v>
      </c>
    </row>
    <row r="251" spans="49:51" x14ac:dyDescent="0.3">
      <c r="AW251" s="194" t="s">
        <v>927</v>
      </c>
      <c r="AX251" s="195" t="s">
        <v>928</v>
      </c>
      <c r="AY251" s="123" t="str">
        <f t="shared" si="7"/>
        <v xml:space="preserve">M02141  Postdysenteric arthropathy, right hand </v>
      </c>
    </row>
    <row r="252" spans="49:51" x14ac:dyDescent="0.3">
      <c r="AW252" s="194" t="s">
        <v>929</v>
      </c>
      <c r="AX252" s="195" t="s">
        <v>930</v>
      </c>
      <c r="AY252" s="123" t="str">
        <f t="shared" si="7"/>
        <v xml:space="preserve">M02142  Postdysenteric arthropathy, left hand </v>
      </c>
    </row>
    <row r="253" spans="49:51" x14ac:dyDescent="0.3">
      <c r="AW253" s="194" t="s">
        <v>931</v>
      </c>
      <c r="AX253" s="195" t="s">
        <v>932</v>
      </c>
      <c r="AY253" s="123" t="str">
        <f t="shared" si="7"/>
        <v xml:space="preserve">M02149  Postdysenteric arthropathy, unspecified hand </v>
      </c>
    </row>
    <row r="254" spans="49:51" x14ac:dyDescent="0.3">
      <c r="AW254" s="194" t="s">
        <v>933</v>
      </c>
      <c r="AX254" s="195" t="s">
        <v>934</v>
      </c>
      <c r="AY254" s="123" t="str">
        <f t="shared" si="7"/>
        <v xml:space="preserve">M02151  Postdysenteric arthropathy, right hip </v>
      </c>
    </row>
    <row r="255" spans="49:51" x14ac:dyDescent="0.3">
      <c r="AW255" s="194" t="s">
        <v>935</v>
      </c>
      <c r="AX255" s="195" t="s">
        <v>936</v>
      </c>
      <c r="AY255" s="123" t="str">
        <f t="shared" si="7"/>
        <v xml:space="preserve">M02152  Postdysenteric arthropathy, left hip </v>
      </c>
    </row>
    <row r="256" spans="49:51" x14ac:dyDescent="0.3">
      <c r="AW256" s="194" t="s">
        <v>937</v>
      </c>
      <c r="AX256" s="195" t="s">
        <v>938</v>
      </c>
      <c r="AY256" s="123" t="str">
        <f t="shared" si="7"/>
        <v xml:space="preserve">M02159  Postdysenteric arthropathy, unspecified hip </v>
      </c>
    </row>
    <row r="257" spans="49:51" x14ac:dyDescent="0.3">
      <c r="AW257" s="194" t="s">
        <v>939</v>
      </c>
      <c r="AX257" s="195" t="s">
        <v>940</v>
      </c>
      <c r="AY257" s="123" t="str">
        <f t="shared" si="7"/>
        <v xml:space="preserve">M02161  Postdysenteric arthropathy, right knee </v>
      </c>
    </row>
    <row r="258" spans="49:51" x14ac:dyDescent="0.3">
      <c r="AW258" s="194" t="s">
        <v>941</v>
      </c>
      <c r="AX258" s="195" t="s">
        <v>942</v>
      </c>
      <c r="AY258" s="123" t="str">
        <f t="shared" si="7"/>
        <v xml:space="preserve">M02162  Postdysenteric arthropathy, left knee </v>
      </c>
    </row>
    <row r="259" spans="49:51" x14ac:dyDescent="0.3">
      <c r="AW259" s="194" t="s">
        <v>943</v>
      </c>
      <c r="AX259" s="195" t="s">
        <v>944</v>
      </c>
      <c r="AY259" s="123" t="str">
        <f t="shared" ref="AY259:AY322" si="8">AW259&amp;" "&amp;AX259</f>
        <v xml:space="preserve">M02169  Postdysenteric arthropathy, unspecified knee </v>
      </c>
    </row>
    <row r="260" spans="49:51" x14ac:dyDescent="0.3">
      <c r="AW260" s="194" t="s">
        <v>945</v>
      </c>
      <c r="AX260" s="195" t="s">
        <v>946</v>
      </c>
      <c r="AY260" s="123" t="str">
        <f t="shared" si="8"/>
        <v xml:space="preserve">M02171  Postdysenteric arthropathy, right ankle and foot </v>
      </c>
    </row>
    <row r="261" spans="49:51" x14ac:dyDescent="0.3">
      <c r="AW261" s="194" t="s">
        <v>947</v>
      </c>
      <c r="AX261" s="195" t="s">
        <v>948</v>
      </c>
      <c r="AY261" s="123" t="str">
        <f t="shared" si="8"/>
        <v xml:space="preserve">M02172  Postdysenteric arthropathy, left ankle and foot </v>
      </c>
    </row>
    <row r="262" spans="49:51" x14ac:dyDescent="0.3">
      <c r="AW262" s="194" t="s">
        <v>949</v>
      </c>
      <c r="AX262" s="195" t="s">
        <v>950</v>
      </c>
      <c r="AY262" s="123" t="str">
        <f t="shared" si="8"/>
        <v xml:space="preserve">M02179  Postdysenteric arthropathy, unspecified ankle and foot </v>
      </c>
    </row>
    <row r="263" spans="49:51" x14ac:dyDescent="0.3">
      <c r="AW263" s="194" t="s">
        <v>951</v>
      </c>
      <c r="AX263" s="195" t="s">
        <v>952</v>
      </c>
      <c r="AY263" s="123" t="str">
        <f t="shared" si="8"/>
        <v xml:space="preserve">M0218  Postdysenteric arthropathy, vertebrae </v>
      </c>
    </row>
    <row r="264" spans="49:51" x14ac:dyDescent="0.3">
      <c r="AW264" s="194" t="s">
        <v>953</v>
      </c>
      <c r="AX264" s="195" t="s">
        <v>954</v>
      </c>
      <c r="AY264" s="123" t="str">
        <f t="shared" si="8"/>
        <v xml:space="preserve">M0219  Postdysenteric arthropathy, multiple sites </v>
      </c>
    </row>
    <row r="265" spans="49:51" x14ac:dyDescent="0.3">
      <c r="AW265" s="194" t="s">
        <v>955</v>
      </c>
      <c r="AX265" s="195" t="s">
        <v>956</v>
      </c>
      <c r="AY265" s="123" t="str">
        <f t="shared" si="8"/>
        <v xml:space="preserve">M0280  Other reactive arthropathies, unspecified site </v>
      </c>
    </row>
    <row r="266" spans="49:51" x14ac:dyDescent="0.3">
      <c r="AW266" s="194" t="s">
        <v>957</v>
      </c>
      <c r="AX266" s="195" t="s">
        <v>958</v>
      </c>
      <c r="AY266" s="123" t="str">
        <f t="shared" si="8"/>
        <v xml:space="preserve">M02811  Other reactive arthropathies, right shoulder </v>
      </c>
    </row>
    <row r="267" spans="49:51" x14ac:dyDescent="0.3">
      <c r="AW267" s="194" t="s">
        <v>959</v>
      </c>
      <c r="AX267" s="195" t="s">
        <v>960</v>
      </c>
      <c r="AY267" s="123" t="str">
        <f t="shared" si="8"/>
        <v xml:space="preserve">M02812  Other reactive arthropathies, left shoulder </v>
      </c>
    </row>
    <row r="268" spans="49:51" x14ac:dyDescent="0.3">
      <c r="AW268" s="194" t="s">
        <v>961</v>
      </c>
      <c r="AX268" s="195" t="s">
        <v>962</v>
      </c>
      <c r="AY268" s="123" t="str">
        <f t="shared" si="8"/>
        <v xml:space="preserve">M02819  Other reactive arthropathies, unspecified shoulder </v>
      </c>
    </row>
    <row r="269" spans="49:51" x14ac:dyDescent="0.3">
      <c r="AW269" s="194" t="s">
        <v>963</v>
      </c>
      <c r="AX269" s="195" t="s">
        <v>964</v>
      </c>
      <c r="AY269" s="123" t="str">
        <f t="shared" si="8"/>
        <v xml:space="preserve">M02821  Other reactive arthropathies, right elbow </v>
      </c>
    </row>
    <row r="270" spans="49:51" x14ac:dyDescent="0.3">
      <c r="AW270" s="194" t="s">
        <v>965</v>
      </c>
      <c r="AX270" s="195" t="s">
        <v>966</v>
      </c>
      <c r="AY270" s="123" t="str">
        <f t="shared" si="8"/>
        <v xml:space="preserve">M02822  Other reactive arthropathies, left elbow </v>
      </c>
    </row>
    <row r="271" spans="49:51" x14ac:dyDescent="0.3">
      <c r="AW271" s="194" t="s">
        <v>967</v>
      </c>
      <c r="AX271" s="195" t="s">
        <v>968</v>
      </c>
      <c r="AY271" s="123" t="str">
        <f t="shared" si="8"/>
        <v xml:space="preserve">M02829  Other reactive arthropathies, unspecified elbow </v>
      </c>
    </row>
    <row r="272" spans="49:51" x14ac:dyDescent="0.3">
      <c r="AW272" s="194" t="s">
        <v>969</v>
      </c>
      <c r="AX272" s="195" t="s">
        <v>970</v>
      </c>
      <c r="AY272" s="123" t="str">
        <f t="shared" si="8"/>
        <v xml:space="preserve">M02831  Other reactive arthropathies, right wrist </v>
      </c>
    </row>
    <row r="273" spans="49:51" x14ac:dyDescent="0.3">
      <c r="AW273" s="194" t="s">
        <v>971</v>
      </c>
      <c r="AX273" s="195" t="s">
        <v>972</v>
      </c>
      <c r="AY273" s="123" t="str">
        <f t="shared" si="8"/>
        <v xml:space="preserve">M02832  Other reactive arthropathies, left wrist </v>
      </c>
    </row>
    <row r="274" spans="49:51" x14ac:dyDescent="0.3">
      <c r="AW274" s="194" t="s">
        <v>973</v>
      </c>
      <c r="AX274" s="195" t="s">
        <v>974</v>
      </c>
      <c r="AY274" s="123" t="str">
        <f t="shared" si="8"/>
        <v xml:space="preserve">M02839  Other reactive arthropathies, unspecified wrist </v>
      </c>
    </row>
    <row r="275" spans="49:51" x14ac:dyDescent="0.3">
      <c r="AW275" s="194" t="s">
        <v>975</v>
      </c>
      <c r="AX275" s="195" t="s">
        <v>976</v>
      </c>
      <c r="AY275" s="123" t="str">
        <f t="shared" si="8"/>
        <v xml:space="preserve">M02841  Other reactive arthropathies, right hand </v>
      </c>
    </row>
    <row r="276" spans="49:51" x14ac:dyDescent="0.3">
      <c r="AW276" s="194" t="s">
        <v>977</v>
      </c>
      <c r="AX276" s="195" t="s">
        <v>978</v>
      </c>
      <c r="AY276" s="123" t="str">
        <f t="shared" si="8"/>
        <v xml:space="preserve">M02842  Other reactive arthropathies, left hand </v>
      </c>
    </row>
    <row r="277" spans="49:51" x14ac:dyDescent="0.3">
      <c r="AW277" s="194" t="s">
        <v>979</v>
      </c>
      <c r="AX277" s="195" t="s">
        <v>980</v>
      </c>
      <c r="AY277" s="123" t="str">
        <f t="shared" si="8"/>
        <v xml:space="preserve">M02849  Other reactive arthropathies, unspecified hand </v>
      </c>
    </row>
    <row r="278" spans="49:51" x14ac:dyDescent="0.3">
      <c r="AW278" s="194" t="s">
        <v>981</v>
      </c>
      <c r="AX278" s="195" t="s">
        <v>982</v>
      </c>
      <c r="AY278" s="123" t="str">
        <f t="shared" si="8"/>
        <v xml:space="preserve">M02851  Other reactive arthropathies, right hip </v>
      </c>
    </row>
    <row r="279" spans="49:51" x14ac:dyDescent="0.3">
      <c r="AW279" s="194" t="s">
        <v>983</v>
      </c>
      <c r="AX279" s="195" t="s">
        <v>984</v>
      </c>
      <c r="AY279" s="123" t="str">
        <f t="shared" si="8"/>
        <v xml:space="preserve">M02852  Other reactive arthropathies, left hip </v>
      </c>
    </row>
    <row r="280" spans="49:51" x14ac:dyDescent="0.3">
      <c r="AW280" s="194" t="s">
        <v>985</v>
      </c>
      <c r="AX280" s="195" t="s">
        <v>986</v>
      </c>
      <c r="AY280" s="123" t="str">
        <f t="shared" si="8"/>
        <v xml:space="preserve">M02859  Other reactive arthropathies, unspecified hip </v>
      </c>
    </row>
    <row r="281" spans="49:51" x14ac:dyDescent="0.3">
      <c r="AW281" s="194" t="s">
        <v>987</v>
      </c>
      <c r="AX281" s="195" t="s">
        <v>988</v>
      </c>
      <c r="AY281" s="123" t="str">
        <f t="shared" si="8"/>
        <v xml:space="preserve">M02861  Other reactive arthropathies, right knee </v>
      </c>
    </row>
    <row r="282" spans="49:51" x14ac:dyDescent="0.3">
      <c r="AW282" s="194" t="s">
        <v>989</v>
      </c>
      <c r="AX282" s="195" t="s">
        <v>990</v>
      </c>
      <c r="AY282" s="123" t="str">
        <f t="shared" si="8"/>
        <v xml:space="preserve">M02862  Other reactive arthropathies, left knee </v>
      </c>
    </row>
    <row r="283" spans="49:51" x14ac:dyDescent="0.3">
      <c r="AW283" s="194" t="s">
        <v>991</v>
      </c>
      <c r="AX283" s="195" t="s">
        <v>992</v>
      </c>
      <c r="AY283" s="123" t="str">
        <f t="shared" si="8"/>
        <v xml:space="preserve">M02869  Other reactive arthropathies, unspecified knee </v>
      </c>
    </row>
    <row r="284" spans="49:51" x14ac:dyDescent="0.3">
      <c r="AW284" s="194" t="s">
        <v>993</v>
      </c>
      <c r="AX284" s="195" t="s">
        <v>994</v>
      </c>
      <c r="AY284" s="123" t="str">
        <f t="shared" si="8"/>
        <v xml:space="preserve">M02871  Other reactive arthropathies, right ankle and foot </v>
      </c>
    </row>
    <row r="285" spans="49:51" x14ac:dyDescent="0.3">
      <c r="AW285" s="194" t="s">
        <v>995</v>
      </c>
      <c r="AX285" s="195" t="s">
        <v>996</v>
      </c>
      <c r="AY285" s="123" t="str">
        <f t="shared" si="8"/>
        <v xml:space="preserve">M02872  Other reactive arthropathies, left ankle and foot </v>
      </c>
    </row>
    <row r="286" spans="49:51" x14ac:dyDescent="0.3">
      <c r="AW286" s="194" t="s">
        <v>997</v>
      </c>
      <c r="AX286" s="195" t="s">
        <v>998</v>
      </c>
      <c r="AY286" s="123" t="str">
        <f t="shared" si="8"/>
        <v xml:space="preserve">M02879  Other reactive arthropathies, unspecified ankle and foot </v>
      </c>
    </row>
    <row r="287" spans="49:51" x14ac:dyDescent="0.3">
      <c r="AW287" s="194" t="s">
        <v>999</v>
      </c>
      <c r="AX287" s="195" t="s">
        <v>1000</v>
      </c>
      <c r="AY287" s="123" t="str">
        <f t="shared" si="8"/>
        <v xml:space="preserve">M0288  Other reactive arthropathies, vertebrae </v>
      </c>
    </row>
    <row r="288" spans="49:51" x14ac:dyDescent="0.3">
      <c r="AW288" s="194" t="s">
        <v>1001</v>
      </c>
      <c r="AX288" s="195" t="s">
        <v>1002</v>
      </c>
      <c r="AY288" s="123" t="str">
        <f t="shared" si="8"/>
        <v xml:space="preserve">M0289  Other reactive arthropathies, multiple sites </v>
      </c>
    </row>
    <row r="289" spans="49:51" x14ac:dyDescent="0.3">
      <c r="AW289" s="194" t="s">
        <v>1003</v>
      </c>
      <c r="AX289" s="195" t="s">
        <v>1004</v>
      </c>
      <c r="AY289" s="123" t="str">
        <f t="shared" si="8"/>
        <v xml:space="preserve">M029  Reactive arthropathy, unspecified </v>
      </c>
    </row>
    <row r="290" spans="49:51" x14ac:dyDescent="0.3">
      <c r="AW290" s="194" t="s">
        <v>1005</v>
      </c>
      <c r="AX290" s="195" t="s">
        <v>1006</v>
      </c>
      <c r="AY290" s="123" t="str">
        <f t="shared" si="8"/>
        <v xml:space="preserve">M4620  Osteomyelitis of vertebra, site unspecified </v>
      </c>
    </row>
    <row r="291" spans="49:51" x14ac:dyDescent="0.3">
      <c r="AW291" s="194" t="s">
        <v>1007</v>
      </c>
      <c r="AX291" s="195" t="s">
        <v>1008</v>
      </c>
      <c r="AY291" s="123" t="str">
        <f t="shared" si="8"/>
        <v xml:space="preserve">M4621  Osteomyelitis of vertebra, occipito-atlanto-axial region </v>
      </c>
    </row>
    <row r="292" spans="49:51" x14ac:dyDescent="0.3">
      <c r="AW292" s="194" t="s">
        <v>1009</v>
      </c>
      <c r="AX292" s="195" t="s">
        <v>1010</v>
      </c>
      <c r="AY292" s="123" t="str">
        <f t="shared" si="8"/>
        <v xml:space="preserve">M4622  Osteomyelitis of vertebra, cervical region </v>
      </c>
    </row>
    <row r="293" spans="49:51" x14ac:dyDescent="0.3">
      <c r="AW293" s="194" t="s">
        <v>1011</v>
      </c>
      <c r="AX293" s="195" t="s">
        <v>1012</v>
      </c>
      <c r="AY293" s="123" t="str">
        <f t="shared" si="8"/>
        <v xml:space="preserve">M4623  Osteomyelitis of vertebra, cervicothoracic region </v>
      </c>
    </row>
    <row r="294" spans="49:51" x14ac:dyDescent="0.3">
      <c r="AW294" s="194" t="s">
        <v>1013</v>
      </c>
      <c r="AX294" s="195" t="s">
        <v>1014</v>
      </c>
      <c r="AY294" s="123" t="str">
        <f t="shared" si="8"/>
        <v xml:space="preserve">M4624  Osteomyelitis of vertebra, thoracic region </v>
      </c>
    </row>
    <row r="295" spans="49:51" x14ac:dyDescent="0.3">
      <c r="AW295" s="194" t="s">
        <v>1015</v>
      </c>
      <c r="AX295" s="195" t="s">
        <v>1016</v>
      </c>
      <c r="AY295" s="123" t="str">
        <f t="shared" si="8"/>
        <v xml:space="preserve">M4625  Osteomyelitis of vertebra, thoracolumbar region </v>
      </c>
    </row>
    <row r="296" spans="49:51" x14ac:dyDescent="0.3">
      <c r="AW296" s="194" t="s">
        <v>1017</v>
      </c>
      <c r="AX296" s="195" t="s">
        <v>1018</v>
      </c>
      <c r="AY296" s="123" t="str">
        <f t="shared" si="8"/>
        <v xml:space="preserve">M4626  Osteomyelitis of vertebra, lumbar region </v>
      </c>
    </row>
    <row r="297" spans="49:51" x14ac:dyDescent="0.3">
      <c r="AW297" s="194" t="s">
        <v>1019</v>
      </c>
      <c r="AX297" s="195" t="s">
        <v>1020</v>
      </c>
      <c r="AY297" s="123" t="str">
        <f t="shared" si="8"/>
        <v xml:space="preserve">M4627  Osteomyelitis of vertebra, lumbosacral region </v>
      </c>
    </row>
    <row r="298" spans="49:51" x14ac:dyDescent="0.3">
      <c r="AW298" s="194" t="s">
        <v>1021</v>
      </c>
      <c r="AX298" s="195" t="s">
        <v>1022</v>
      </c>
      <c r="AY298" s="123" t="str">
        <f t="shared" si="8"/>
        <v xml:space="preserve">M4628  Osteomyelitis of vertebra, sacral and sacrococcygeal region </v>
      </c>
    </row>
    <row r="299" spans="49:51" x14ac:dyDescent="0.3">
      <c r="AW299" s="194" t="s">
        <v>1023</v>
      </c>
      <c r="AX299" s="195" t="s">
        <v>1024</v>
      </c>
      <c r="AY299" s="123" t="str">
        <f t="shared" si="8"/>
        <v xml:space="preserve">M4630  Infection of intervertebral disc (pyogenic), site unspecified </v>
      </c>
    </row>
    <row r="300" spans="49:51" x14ac:dyDescent="0.3">
      <c r="AW300" s="194" t="s">
        <v>1025</v>
      </c>
      <c r="AX300" s="195" t="s">
        <v>1026</v>
      </c>
      <c r="AY300" s="123" t="str">
        <f t="shared" si="8"/>
        <v xml:space="preserve">M4631  Infection of intervertebral disc (pyogenic), occipito-atlanto-axial region </v>
      </c>
    </row>
    <row r="301" spans="49:51" x14ac:dyDescent="0.3">
      <c r="AW301" s="194" t="s">
        <v>1027</v>
      </c>
      <c r="AX301" s="195" t="s">
        <v>1028</v>
      </c>
      <c r="AY301" s="123" t="str">
        <f t="shared" si="8"/>
        <v xml:space="preserve">M4632  Infection of intervertebral disc (pyogenic), cervical region </v>
      </c>
    </row>
    <row r="302" spans="49:51" x14ac:dyDescent="0.3">
      <c r="AW302" s="194" t="s">
        <v>1029</v>
      </c>
      <c r="AX302" s="195" t="s">
        <v>1030</v>
      </c>
      <c r="AY302" s="123" t="str">
        <f t="shared" si="8"/>
        <v xml:space="preserve">M4633  Infection of intervertebral disc (pyogenic), cervicothoracic region </v>
      </c>
    </row>
    <row r="303" spans="49:51" x14ac:dyDescent="0.3">
      <c r="AW303" s="194" t="s">
        <v>1031</v>
      </c>
      <c r="AX303" s="195" t="s">
        <v>1032</v>
      </c>
      <c r="AY303" s="123" t="str">
        <f t="shared" si="8"/>
        <v xml:space="preserve">M4634  Infection of intervertebral disc (pyogenic), thoracic region </v>
      </c>
    </row>
    <row r="304" spans="49:51" x14ac:dyDescent="0.3">
      <c r="AW304" s="194" t="s">
        <v>1033</v>
      </c>
      <c r="AX304" s="195" t="s">
        <v>1034</v>
      </c>
      <c r="AY304" s="123" t="str">
        <f t="shared" si="8"/>
        <v xml:space="preserve">M4635  Infection of intervertebral disc (pyogenic), thoracolumbar region </v>
      </c>
    </row>
    <row r="305" spans="49:51" x14ac:dyDescent="0.3">
      <c r="AW305" s="194" t="s">
        <v>1035</v>
      </c>
      <c r="AX305" s="195" t="s">
        <v>1036</v>
      </c>
      <c r="AY305" s="123" t="str">
        <f t="shared" si="8"/>
        <v xml:space="preserve">M4636  Infection of intervertebral disc (pyogenic), lumbar region </v>
      </c>
    </row>
    <row r="306" spans="49:51" x14ac:dyDescent="0.3">
      <c r="AW306" s="194" t="s">
        <v>1037</v>
      </c>
      <c r="AX306" s="195" t="s">
        <v>1038</v>
      </c>
      <c r="AY306" s="123" t="str">
        <f t="shared" si="8"/>
        <v xml:space="preserve">M4637  Infection of intervertebral disc (pyogenic), lumbosacral region </v>
      </c>
    </row>
    <row r="307" spans="49:51" x14ac:dyDescent="0.3">
      <c r="AW307" s="194" t="s">
        <v>1039</v>
      </c>
      <c r="AX307" s="195" t="s">
        <v>1040</v>
      </c>
      <c r="AY307" s="123" t="str">
        <f t="shared" si="8"/>
        <v xml:space="preserve">M4638  Infection of intervertebral disc (pyogenic), sacral and sacrococcygeal region </v>
      </c>
    </row>
    <row r="308" spans="49:51" x14ac:dyDescent="0.3">
      <c r="AW308" s="194" t="s">
        <v>1041</v>
      </c>
      <c r="AX308" s="195" t="s">
        <v>1042</v>
      </c>
      <c r="AY308" s="123" t="str">
        <f t="shared" si="8"/>
        <v xml:space="preserve">M4639  Infection of intervertebral disc (pyogenic), multiple sites in spine </v>
      </c>
    </row>
    <row r="309" spans="49:51" x14ac:dyDescent="0.3">
      <c r="AW309" s="194" t="s">
        <v>1043</v>
      </c>
      <c r="AX309" s="195" t="s">
        <v>1044</v>
      </c>
      <c r="AY309" s="123" t="str">
        <f t="shared" si="8"/>
        <v xml:space="preserve">M726  Necrotizing fasciitis </v>
      </c>
    </row>
    <row r="310" spans="49:51" x14ac:dyDescent="0.3">
      <c r="AW310" s="194" t="s">
        <v>1045</v>
      </c>
      <c r="AX310" s="195" t="s">
        <v>1046</v>
      </c>
      <c r="AY310" s="123" t="str">
        <f t="shared" si="8"/>
        <v xml:space="preserve">M8600  Acute hematogenous osteomyelitis, unspecified site </v>
      </c>
    </row>
    <row r="311" spans="49:51" x14ac:dyDescent="0.3">
      <c r="AW311" s="194" t="s">
        <v>1047</v>
      </c>
      <c r="AX311" s="195" t="s">
        <v>1048</v>
      </c>
      <c r="AY311" s="123" t="str">
        <f t="shared" si="8"/>
        <v xml:space="preserve">M86011  Acute hematogenous osteomyelitis, right shoulder </v>
      </c>
    </row>
    <row r="312" spans="49:51" x14ac:dyDescent="0.3">
      <c r="AW312" s="194" t="s">
        <v>1049</v>
      </c>
      <c r="AX312" s="195" t="s">
        <v>1050</v>
      </c>
      <c r="AY312" s="123" t="str">
        <f t="shared" si="8"/>
        <v xml:space="preserve">M86012  Acute hematogenous osteomyelitis, left shoulder </v>
      </c>
    </row>
    <row r="313" spans="49:51" x14ac:dyDescent="0.3">
      <c r="AW313" s="194" t="s">
        <v>1051</v>
      </c>
      <c r="AX313" s="195" t="s">
        <v>1052</v>
      </c>
      <c r="AY313" s="123" t="str">
        <f t="shared" si="8"/>
        <v xml:space="preserve">M86019  Acute hematogenous osteomyelitis, unspecified shoulder </v>
      </c>
    </row>
    <row r="314" spans="49:51" x14ac:dyDescent="0.3">
      <c r="AW314" s="194" t="s">
        <v>1053</v>
      </c>
      <c r="AX314" s="195" t="s">
        <v>1054</v>
      </c>
      <c r="AY314" s="123" t="str">
        <f t="shared" si="8"/>
        <v xml:space="preserve">M86021  Acute hematogenous osteomyelitis, right humerus </v>
      </c>
    </row>
    <row r="315" spans="49:51" x14ac:dyDescent="0.3">
      <c r="AW315" s="194" t="s">
        <v>1055</v>
      </c>
      <c r="AX315" s="195" t="s">
        <v>1056</v>
      </c>
      <c r="AY315" s="123" t="str">
        <f t="shared" si="8"/>
        <v xml:space="preserve">M86022  Acute hematogenous osteomyelitis, left humerus </v>
      </c>
    </row>
    <row r="316" spans="49:51" x14ac:dyDescent="0.3">
      <c r="AW316" s="194" t="s">
        <v>1057</v>
      </c>
      <c r="AX316" s="195" t="s">
        <v>1058</v>
      </c>
      <c r="AY316" s="123" t="str">
        <f t="shared" si="8"/>
        <v xml:space="preserve">M86029  Acute hematogenous osteomyelitis, unspecified humerus </v>
      </c>
    </row>
    <row r="317" spans="49:51" x14ac:dyDescent="0.3">
      <c r="AW317" s="194" t="s">
        <v>1059</v>
      </c>
      <c r="AX317" s="195" t="s">
        <v>1060</v>
      </c>
      <c r="AY317" s="123" t="str">
        <f t="shared" si="8"/>
        <v xml:space="preserve">M86031  Acute hematogenous osteomyelitis, right radius and ulna </v>
      </c>
    </row>
    <row r="318" spans="49:51" x14ac:dyDescent="0.3">
      <c r="AW318" s="194" t="s">
        <v>1061</v>
      </c>
      <c r="AX318" s="195" t="s">
        <v>1062</v>
      </c>
      <c r="AY318" s="123" t="str">
        <f t="shared" si="8"/>
        <v xml:space="preserve">M86032  Acute hematogenous osteomyelitis, left radius and ulna </v>
      </c>
    </row>
    <row r="319" spans="49:51" x14ac:dyDescent="0.3">
      <c r="AW319" s="194" t="s">
        <v>1063</v>
      </c>
      <c r="AX319" s="195" t="s">
        <v>1064</v>
      </c>
      <c r="AY319" s="123" t="str">
        <f t="shared" si="8"/>
        <v xml:space="preserve">M86039  Acute hematogenous osteomyelitis, unspecified radius and ulna </v>
      </c>
    </row>
    <row r="320" spans="49:51" x14ac:dyDescent="0.3">
      <c r="AW320" s="194" t="s">
        <v>1065</v>
      </c>
      <c r="AX320" s="195" t="s">
        <v>1066</v>
      </c>
      <c r="AY320" s="123" t="str">
        <f t="shared" si="8"/>
        <v xml:space="preserve">M86041  Acute hematogenous osteomyelitis, right hand </v>
      </c>
    </row>
    <row r="321" spans="49:51" x14ac:dyDescent="0.3">
      <c r="AW321" s="194" t="s">
        <v>1067</v>
      </c>
      <c r="AX321" s="195" t="s">
        <v>1068</v>
      </c>
      <c r="AY321" s="123" t="str">
        <f t="shared" si="8"/>
        <v xml:space="preserve">M86042  Acute hematogenous osteomyelitis, left hand </v>
      </c>
    </row>
    <row r="322" spans="49:51" x14ac:dyDescent="0.3">
      <c r="AW322" s="194" t="s">
        <v>1069</v>
      </c>
      <c r="AX322" s="195" t="s">
        <v>1070</v>
      </c>
      <c r="AY322" s="123" t="str">
        <f t="shared" si="8"/>
        <v xml:space="preserve">M86049  Acute hematogenous osteomyelitis, unspecified hand </v>
      </c>
    </row>
    <row r="323" spans="49:51" x14ac:dyDescent="0.3">
      <c r="AW323" s="194" t="s">
        <v>1071</v>
      </c>
      <c r="AX323" s="195" t="s">
        <v>1072</v>
      </c>
      <c r="AY323" s="123" t="str">
        <f t="shared" ref="AY323:AY386" si="9">AW323&amp;" "&amp;AX323</f>
        <v xml:space="preserve">M86051  Acute hematogenous osteomyelitis, right femur </v>
      </c>
    </row>
    <row r="324" spans="49:51" x14ac:dyDescent="0.3">
      <c r="AW324" s="194" t="s">
        <v>1073</v>
      </c>
      <c r="AX324" s="195" t="s">
        <v>1074</v>
      </c>
      <c r="AY324" s="123" t="str">
        <f t="shared" si="9"/>
        <v xml:space="preserve">M86052  Acute hematogenous osteomyelitis, left femur </v>
      </c>
    </row>
    <row r="325" spans="49:51" x14ac:dyDescent="0.3">
      <c r="AW325" s="194" t="s">
        <v>1075</v>
      </c>
      <c r="AX325" s="195" t="s">
        <v>1076</v>
      </c>
      <c r="AY325" s="123" t="str">
        <f t="shared" si="9"/>
        <v xml:space="preserve">M86059  Acute hematogenous osteomyelitis, unspecified femur </v>
      </c>
    </row>
    <row r="326" spans="49:51" x14ac:dyDescent="0.3">
      <c r="AW326" s="194" t="s">
        <v>1077</v>
      </c>
      <c r="AX326" s="195" t="s">
        <v>1078</v>
      </c>
      <c r="AY326" s="123" t="str">
        <f t="shared" si="9"/>
        <v xml:space="preserve">M86061  Acute hematogenous osteomyelitis, right tibia and fibula </v>
      </c>
    </row>
    <row r="327" spans="49:51" x14ac:dyDescent="0.3">
      <c r="AW327" s="194" t="s">
        <v>1079</v>
      </c>
      <c r="AX327" s="195" t="s">
        <v>1080</v>
      </c>
      <c r="AY327" s="123" t="str">
        <f t="shared" si="9"/>
        <v xml:space="preserve">M86062  Acute hematogenous osteomyelitis, left tibia and fibula </v>
      </c>
    </row>
    <row r="328" spans="49:51" x14ac:dyDescent="0.3">
      <c r="AW328" s="194" t="s">
        <v>1081</v>
      </c>
      <c r="AX328" s="195" t="s">
        <v>1082</v>
      </c>
      <c r="AY328" s="123" t="str">
        <f t="shared" si="9"/>
        <v xml:space="preserve">M86069  Acute hematogenous osteomyelitis, unspecified tibia and fibula </v>
      </c>
    </row>
    <row r="329" spans="49:51" x14ac:dyDescent="0.3">
      <c r="AW329" s="194" t="s">
        <v>1083</v>
      </c>
      <c r="AX329" s="195" t="s">
        <v>1084</v>
      </c>
      <c r="AY329" s="123" t="str">
        <f t="shared" si="9"/>
        <v xml:space="preserve">M86071  Acute hematogenous osteomyelitis, right ankle and foot </v>
      </c>
    </row>
    <row r="330" spans="49:51" x14ac:dyDescent="0.3">
      <c r="AW330" s="194" t="s">
        <v>1085</v>
      </c>
      <c r="AX330" s="195" t="s">
        <v>1086</v>
      </c>
      <c r="AY330" s="123" t="str">
        <f t="shared" si="9"/>
        <v xml:space="preserve">M86072  Acute hematogenous osteomyelitis, left ankle and foot </v>
      </c>
    </row>
    <row r="331" spans="49:51" x14ac:dyDescent="0.3">
      <c r="AW331" s="194" t="s">
        <v>1087</v>
      </c>
      <c r="AX331" s="195" t="s">
        <v>1088</v>
      </c>
      <c r="AY331" s="123" t="str">
        <f t="shared" si="9"/>
        <v xml:space="preserve">M86079  Acute hematogenous osteomyelitis, unspecified ankle and foot </v>
      </c>
    </row>
    <row r="332" spans="49:51" x14ac:dyDescent="0.3">
      <c r="AW332" s="194" t="s">
        <v>1089</v>
      </c>
      <c r="AX332" s="195" t="s">
        <v>1090</v>
      </c>
      <c r="AY332" s="123" t="str">
        <f t="shared" si="9"/>
        <v xml:space="preserve">M8608  Acute hematogenous osteomyelitis, other sites </v>
      </c>
    </row>
    <row r="333" spans="49:51" x14ac:dyDescent="0.3">
      <c r="AW333" s="194" t="s">
        <v>1091</v>
      </c>
      <c r="AX333" s="195" t="s">
        <v>1092</v>
      </c>
      <c r="AY333" s="123" t="str">
        <f t="shared" si="9"/>
        <v xml:space="preserve">M8609  Acute hematogenous osteomyelitis, multiple sites </v>
      </c>
    </row>
    <row r="334" spans="49:51" x14ac:dyDescent="0.3">
      <c r="AW334" s="194" t="s">
        <v>1093</v>
      </c>
      <c r="AX334" s="195" t="s">
        <v>1094</v>
      </c>
      <c r="AY334" s="123" t="str">
        <f t="shared" si="9"/>
        <v xml:space="preserve">M8610  Other acute osteomyelitis, unspecified site </v>
      </c>
    </row>
    <row r="335" spans="49:51" x14ac:dyDescent="0.3">
      <c r="AW335" s="194" t="s">
        <v>1095</v>
      </c>
      <c r="AX335" s="195" t="s">
        <v>1096</v>
      </c>
      <c r="AY335" s="123" t="str">
        <f t="shared" si="9"/>
        <v xml:space="preserve">M86111  Other acute osteomyelitis, right shoulder </v>
      </c>
    </row>
    <row r="336" spans="49:51" x14ac:dyDescent="0.3">
      <c r="AW336" s="194" t="s">
        <v>1097</v>
      </c>
      <c r="AX336" s="195" t="s">
        <v>1098</v>
      </c>
      <c r="AY336" s="123" t="str">
        <f t="shared" si="9"/>
        <v xml:space="preserve">M86112  Other acute osteomyelitis, left shoulder </v>
      </c>
    </row>
    <row r="337" spans="49:51" x14ac:dyDescent="0.3">
      <c r="AW337" s="194" t="s">
        <v>1099</v>
      </c>
      <c r="AX337" s="195" t="s">
        <v>1100</v>
      </c>
      <c r="AY337" s="123" t="str">
        <f t="shared" si="9"/>
        <v xml:space="preserve">M86119  Other acute osteomyelitis, unspecified shoulder </v>
      </c>
    </row>
    <row r="338" spans="49:51" x14ac:dyDescent="0.3">
      <c r="AW338" s="194" t="s">
        <v>1101</v>
      </c>
      <c r="AX338" s="195" t="s">
        <v>1102</v>
      </c>
      <c r="AY338" s="123" t="str">
        <f t="shared" si="9"/>
        <v xml:space="preserve">M86121  Other acute osteomyelitis, right humerus </v>
      </c>
    </row>
    <row r="339" spans="49:51" x14ac:dyDescent="0.3">
      <c r="AW339" s="194" t="s">
        <v>1103</v>
      </c>
      <c r="AX339" s="195" t="s">
        <v>1104</v>
      </c>
      <c r="AY339" s="123" t="str">
        <f t="shared" si="9"/>
        <v xml:space="preserve">M86122  Other acute osteomyelitis, left humerus </v>
      </c>
    </row>
    <row r="340" spans="49:51" x14ac:dyDescent="0.3">
      <c r="AW340" s="194" t="s">
        <v>1105</v>
      </c>
      <c r="AX340" s="195" t="s">
        <v>1106</v>
      </c>
      <c r="AY340" s="123" t="str">
        <f t="shared" si="9"/>
        <v xml:space="preserve">M86129  Other acute osteomyelitis, unspecified humerus </v>
      </c>
    </row>
    <row r="341" spans="49:51" x14ac:dyDescent="0.3">
      <c r="AW341" s="194" t="s">
        <v>1107</v>
      </c>
      <c r="AX341" s="195" t="s">
        <v>1108</v>
      </c>
      <c r="AY341" s="123" t="str">
        <f t="shared" si="9"/>
        <v xml:space="preserve">M86131  Other acute osteomyelitis, right radius and ulna </v>
      </c>
    </row>
    <row r="342" spans="49:51" x14ac:dyDescent="0.3">
      <c r="AW342" s="194" t="s">
        <v>1109</v>
      </c>
      <c r="AX342" s="195" t="s">
        <v>1110</v>
      </c>
      <c r="AY342" s="123" t="str">
        <f t="shared" si="9"/>
        <v xml:space="preserve">M86132  Other acute osteomyelitis, left radius and ulna </v>
      </c>
    </row>
    <row r="343" spans="49:51" x14ac:dyDescent="0.3">
      <c r="AW343" s="194" t="s">
        <v>1111</v>
      </c>
      <c r="AX343" s="195" t="s">
        <v>1112</v>
      </c>
      <c r="AY343" s="123" t="str">
        <f t="shared" si="9"/>
        <v xml:space="preserve">M86139  Other acute osteomyelitis, unspecified radius and ulna </v>
      </c>
    </row>
    <row r="344" spans="49:51" x14ac:dyDescent="0.3">
      <c r="AW344" s="194" t="s">
        <v>1113</v>
      </c>
      <c r="AX344" s="195" t="s">
        <v>1114</v>
      </c>
      <c r="AY344" s="123" t="str">
        <f t="shared" si="9"/>
        <v xml:space="preserve">M86141  Other acute osteomyelitis, right hand </v>
      </c>
    </row>
    <row r="345" spans="49:51" x14ac:dyDescent="0.3">
      <c r="AW345" s="194" t="s">
        <v>1115</v>
      </c>
      <c r="AX345" s="195" t="s">
        <v>1116</v>
      </c>
      <c r="AY345" s="123" t="str">
        <f t="shared" si="9"/>
        <v xml:space="preserve">M86142  Other acute osteomyelitis, left hand </v>
      </c>
    </row>
    <row r="346" spans="49:51" x14ac:dyDescent="0.3">
      <c r="AW346" s="194" t="s">
        <v>1117</v>
      </c>
      <c r="AX346" s="195" t="s">
        <v>1118</v>
      </c>
      <c r="AY346" s="123" t="str">
        <f t="shared" si="9"/>
        <v xml:space="preserve">M86149  Other acute osteomyelitis, unspecified hand </v>
      </c>
    </row>
    <row r="347" spans="49:51" x14ac:dyDescent="0.3">
      <c r="AW347" s="194" t="s">
        <v>1119</v>
      </c>
      <c r="AX347" s="195" t="s">
        <v>1120</v>
      </c>
      <c r="AY347" s="123" t="str">
        <f t="shared" si="9"/>
        <v xml:space="preserve">M86151  Other acute osteomyelitis, right femur </v>
      </c>
    </row>
    <row r="348" spans="49:51" x14ac:dyDescent="0.3">
      <c r="AW348" s="194" t="s">
        <v>1121</v>
      </c>
      <c r="AX348" s="195" t="s">
        <v>1122</v>
      </c>
      <c r="AY348" s="123" t="str">
        <f t="shared" si="9"/>
        <v xml:space="preserve">M86152  Other acute osteomyelitis, left femur </v>
      </c>
    </row>
    <row r="349" spans="49:51" x14ac:dyDescent="0.3">
      <c r="AW349" s="194" t="s">
        <v>1123</v>
      </c>
      <c r="AX349" s="195" t="s">
        <v>1124</v>
      </c>
      <c r="AY349" s="123" t="str">
        <f t="shared" si="9"/>
        <v xml:space="preserve">M86159  Other acute osteomyelitis, unspecified femur </v>
      </c>
    </row>
    <row r="350" spans="49:51" x14ac:dyDescent="0.3">
      <c r="AW350" s="194" t="s">
        <v>1125</v>
      </c>
      <c r="AX350" s="195" t="s">
        <v>1126</v>
      </c>
      <c r="AY350" s="123" t="str">
        <f t="shared" si="9"/>
        <v xml:space="preserve">M86161  Other acute osteomyelitis, right tibia and fibula </v>
      </c>
    </row>
    <row r="351" spans="49:51" x14ac:dyDescent="0.3">
      <c r="AW351" s="194" t="s">
        <v>1127</v>
      </c>
      <c r="AX351" s="195" t="s">
        <v>1128</v>
      </c>
      <c r="AY351" s="123" t="str">
        <f t="shared" si="9"/>
        <v xml:space="preserve">M86162  Other acute osteomyelitis, left tibia and fibula </v>
      </c>
    </row>
    <row r="352" spans="49:51" x14ac:dyDescent="0.3">
      <c r="AW352" s="194" t="s">
        <v>1129</v>
      </c>
      <c r="AX352" s="195" t="s">
        <v>1130</v>
      </c>
      <c r="AY352" s="123" t="str">
        <f t="shared" si="9"/>
        <v xml:space="preserve">M86169  Other acute osteomyelitis, unspecified tibia and fibula </v>
      </c>
    </row>
    <row r="353" spans="49:51" x14ac:dyDescent="0.3">
      <c r="AW353" s="194" t="s">
        <v>1131</v>
      </c>
      <c r="AX353" s="195" t="s">
        <v>1132</v>
      </c>
      <c r="AY353" s="123" t="str">
        <f t="shared" si="9"/>
        <v xml:space="preserve">M86171  Other acute osteomyelitis, right ankle and foot </v>
      </c>
    </row>
    <row r="354" spans="49:51" x14ac:dyDescent="0.3">
      <c r="AW354" s="194" t="s">
        <v>1133</v>
      </c>
      <c r="AX354" s="195" t="s">
        <v>1134</v>
      </c>
      <c r="AY354" s="123" t="str">
        <f t="shared" si="9"/>
        <v xml:space="preserve">M86172  Other acute osteomyelitis, left ankle and foot </v>
      </c>
    </row>
    <row r="355" spans="49:51" x14ac:dyDescent="0.3">
      <c r="AW355" s="194" t="s">
        <v>1135</v>
      </c>
      <c r="AX355" s="195" t="s">
        <v>1136</v>
      </c>
      <c r="AY355" s="123" t="str">
        <f t="shared" si="9"/>
        <v xml:space="preserve">M86179  Other acute osteomyelitis, unspecified ankle and foot </v>
      </c>
    </row>
    <row r="356" spans="49:51" x14ac:dyDescent="0.3">
      <c r="AW356" s="194" t="s">
        <v>1137</v>
      </c>
      <c r="AX356" s="195" t="s">
        <v>1138</v>
      </c>
      <c r="AY356" s="123" t="str">
        <f t="shared" si="9"/>
        <v xml:space="preserve">M8618  Other acute osteomyelitis, other site </v>
      </c>
    </row>
    <row r="357" spans="49:51" x14ac:dyDescent="0.3">
      <c r="AW357" s="194" t="s">
        <v>1139</v>
      </c>
      <c r="AX357" s="195" t="s">
        <v>1140</v>
      </c>
      <c r="AY357" s="123" t="str">
        <f t="shared" si="9"/>
        <v xml:space="preserve">M8619  Other acute osteomyelitis, multiple sites </v>
      </c>
    </row>
    <row r="358" spans="49:51" x14ac:dyDescent="0.3">
      <c r="AW358" s="194" t="s">
        <v>1141</v>
      </c>
      <c r="AX358" s="195" t="s">
        <v>1142</v>
      </c>
      <c r="AY358" s="123" t="str">
        <f t="shared" si="9"/>
        <v xml:space="preserve">M8620  Subacute osteomyelitis, unspecified site </v>
      </c>
    </row>
    <row r="359" spans="49:51" x14ac:dyDescent="0.3">
      <c r="AW359" s="194" t="s">
        <v>1143</v>
      </c>
      <c r="AX359" s="195" t="s">
        <v>1144</v>
      </c>
      <c r="AY359" s="123" t="str">
        <f t="shared" si="9"/>
        <v xml:space="preserve">M86211  Subacute osteomyelitis, right shoulder </v>
      </c>
    </row>
    <row r="360" spans="49:51" x14ac:dyDescent="0.3">
      <c r="AW360" s="194" t="s">
        <v>1145</v>
      </c>
      <c r="AX360" s="195" t="s">
        <v>1146</v>
      </c>
      <c r="AY360" s="123" t="str">
        <f t="shared" si="9"/>
        <v xml:space="preserve">M86212  Subacute osteomyelitis, left shoulder </v>
      </c>
    </row>
    <row r="361" spans="49:51" x14ac:dyDescent="0.3">
      <c r="AW361" s="194" t="s">
        <v>1147</v>
      </c>
      <c r="AX361" s="195" t="s">
        <v>1148</v>
      </c>
      <c r="AY361" s="123" t="str">
        <f t="shared" si="9"/>
        <v xml:space="preserve">M86219  Subacute osteomyelitis, unspecified shoulder </v>
      </c>
    </row>
    <row r="362" spans="49:51" x14ac:dyDescent="0.3">
      <c r="AW362" s="194" t="s">
        <v>1149</v>
      </c>
      <c r="AX362" s="195" t="s">
        <v>1150</v>
      </c>
      <c r="AY362" s="123" t="str">
        <f t="shared" si="9"/>
        <v xml:space="preserve">M86221  Subacute osteomyelitis, right humerus </v>
      </c>
    </row>
    <row r="363" spans="49:51" x14ac:dyDescent="0.3">
      <c r="AW363" s="194" t="s">
        <v>1151</v>
      </c>
      <c r="AX363" s="195" t="s">
        <v>1152</v>
      </c>
      <c r="AY363" s="123" t="str">
        <f t="shared" si="9"/>
        <v xml:space="preserve">M86222  Subacute osteomyelitis, left humerus </v>
      </c>
    </row>
    <row r="364" spans="49:51" x14ac:dyDescent="0.3">
      <c r="AW364" s="194" t="s">
        <v>1153</v>
      </c>
      <c r="AX364" s="195" t="s">
        <v>1154</v>
      </c>
      <c r="AY364" s="123" t="str">
        <f t="shared" si="9"/>
        <v xml:space="preserve">M86229  Subacute osteomyelitis, unspecified humerus </v>
      </c>
    </row>
    <row r="365" spans="49:51" x14ac:dyDescent="0.3">
      <c r="AW365" s="194" t="s">
        <v>1155</v>
      </c>
      <c r="AX365" s="195" t="s">
        <v>1156</v>
      </c>
      <c r="AY365" s="123" t="str">
        <f t="shared" si="9"/>
        <v xml:space="preserve">M86231  Subacute osteomyelitis, right radius and ulna </v>
      </c>
    </row>
    <row r="366" spans="49:51" x14ac:dyDescent="0.3">
      <c r="AW366" s="194" t="s">
        <v>1157</v>
      </c>
      <c r="AX366" s="195" t="s">
        <v>1158</v>
      </c>
      <c r="AY366" s="123" t="str">
        <f t="shared" si="9"/>
        <v xml:space="preserve">M86232  Subacute osteomyelitis, left radius and ulna </v>
      </c>
    </row>
    <row r="367" spans="49:51" x14ac:dyDescent="0.3">
      <c r="AW367" s="194" t="s">
        <v>1159</v>
      </c>
      <c r="AX367" s="195" t="s">
        <v>1160</v>
      </c>
      <c r="AY367" s="123" t="str">
        <f t="shared" si="9"/>
        <v xml:space="preserve">M86239  Subacute osteomyelitis, unspecified radius and ulna </v>
      </c>
    </row>
    <row r="368" spans="49:51" x14ac:dyDescent="0.3">
      <c r="AW368" s="194" t="s">
        <v>1161</v>
      </c>
      <c r="AX368" s="195" t="s">
        <v>1162</v>
      </c>
      <c r="AY368" s="123" t="str">
        <f t="shared" si="9"/>
        <v xml:space="preserve">M86241  Subacute osteomyelitis, right hand </v>
      </c>
    </row>
    <row r="369" spans="49:51" x14ac:dyDescent="0.3">
      <c r="AW369" s="194" t="s">
        <v>1163</v>
      </c>
      <c r="AX369" s="195" t="s">
        <v>1164</v>
      </c>
      <c r="AY369" s="123" t="str">
        <f t="shared" si="9"/>
        <v xml:space="preserve">M86242  Subacute osteomyelitis, left hand </v>
      </c>
    </row>
    <row r="370" spans="49:51" x14ac:dyDescent="0.3">
      <c r="AW370" s="194" t="s">
        <v>1165</v>
      </c>
      <c r="AX370" s="195" t="s">
        <v>1166</v>
      </c>
      <c r="AY370" s="123" t="str">
        <f t="shared" si="9"/>
        <v xml:space="preserve">M86249  Subacute osteomyelitis, unspecified hand </v>
      </c>
    </row>
    <row r="371" spans="49:51" x14ac:dyDescent="0.3">
      <c r="AW371" s="194" t="s">
        <v>1167</v>
      </c>
      <c r="AX371" s="195" t="s">
        <v>1168</v>
      </c>
      <c r="AY371" s="123" t="str">
        <f t="shared" si="9"/>
        <v xml:space="preserve">M86251  Subacute osteomyelitis, right femur </v>
      </c>
    </row>
    <row r="372" spans="49:51" x14ac:dyDescent="0.3">
      <c r="AW372" s="194" t="s">
        <v>1169</v>
      </c>
      <c r="AX372" s="195" t="s">
        <v>1170</v>
      </c>
      <c r="AY372" s="123" t="str">
        <f t="shared" si="9"/>
        <v xml:space="preserve">M86252  Subacute osteomyelitis, left femur </v>
      </c>
    </row>
    <row r="373" spans="49:51" x14ac:dyDescent="0.3">
      <c r="AW373" s="194" t="s">
        <v>1171</v>
      </c>
      <c r="AX373" s="195" t="s">
        <v>1172</v>
      </c>
      <c r="AY373" s="123" t="str">
        <f t="shared" si="9"/>
        <v xml:space="preserve">M86259  Subacute osteomyelitis, unspecified femur </v>
      </c>
    </row>
    <row r="374" spans="49:51" x14ac:dyDescent="0.3">
      <c r="AW374" s="194" t="s">
        <v>1173</v>
      </c>
      <c r="AX374" s="195" t="s">
        <v>1174</v>
      </c>
      <c r="AY374" s="123" t="str">
        <f t="shared" si="9"/>
        <v xml:space="preserve">M86261  Subacute osteomyelitis, right tibia and fibula </v>
      </c>
    </row>
    <row r="375" spans="49:51" x14ac:dyDescent="0.3">
      <c r="AW375" s="194" t="s">
        <v>1175</v>
      </c>
      <c r="AX375" s="195" t="s">
        <v>1176</v>
      </c>
      <c r="AY375" s="123" t="str">
        <f t="shared" si="9"/>
        <v xml:space="preserve">M86262  Subacute osteomyelitis, left tibia and fibula </v>
      </c>
    </row>
    <row r="376" spans="49:51" x14ac:dyDescent="0.3">
      <c r="AW376" s="194" t="s">
        <v>1177</v>
      </c>
      <c r="AX376" s="195" t="s">
        <v>1178</v>
      </c>
      <c r="AY376" s="123" t="str">
        <f t="shared" si="9"/>
        <v xml:space="preserve">M86269  Subacute osteomyelitis, unspecified tibia and fibula </v>
      </c>
    </row>
    <row r="377" spans="49:51" x14ac:dyDescent="0.3">
      <c r="AW377" s="194" t="s">
        <v>1179</v>
      </c>
      <c r="AX377" s="195" t="s">
        <v>1180</v>
      </c>
      <c r="AY377" s="123" t="str">
        <f t="shared" si="9"/>
        <v xml:space="preserve">M86271  Subacute osteomyelitis, right ankle and foot </v>
      </c>
    </row>
    <row r="378" spans="49:51" x14ac:dyDescent="0.3">
      <c r="AW378" s="194" t="s">
        <v>1181</v>
      </c>
      <c r="AX378" s="195" t="s">
        <v>1182</v>
      </c>
      <c r="AY378" s="123" t="str">
        <f t="shared" si="9"/>
        <v xml:space="preserve">M86272  Subacute osteomyelitis, left ankle and foot </v>
      </c>
    </row>
    <row r="379" spans="49:51" x14ac:dyDescent="0.3">
      <c r="AW379" s="194" t="s">
        <v>1183</v>
      </c>
      <c r="AX379" s="195" t="s">
        <v>1184</v>
      </c>
      <c r="AY379" s="123" t="str">
        <f t="shared" si="9"/>
        <v xml:space="preserve">M86279  Subacute osteomyelitis, unspecified ankle and foot </v>
      </c>
    </row>
    <row r="380" spans="49:51" x14ac:dyDescent="0.3">
      <c r="AW380" s="194" t="s">
        <v>1185</v>
      </c>
      <c r="AX380" s="195" t="s">
        <v>1186</v>
      </c>
      <c r="AY380" s="123" t="str">
        <f t="shared" si="9"/>
        <v xml:space="preserve">M8628  Subacute osteomyelitis, other site </v>
      </c>
    </row>
    <row r="381" spans="49:51" x14ac:dyDescent="0.3">
      <c r="AW381" s="194" t="s">
        <v>1187</v>
      </c>
      <c r="AX381" s="195" t="s">
        <v>1188</v>
      </c>
      <c r="AY381" s="123" t="str">
        <f t="shared" si="9"/>
        <v xml:space="preserve">M8629  Subacute osteomyelitis, multiple sites </v>
      </c>
    </row>
    <row r="382" spans="49:51" x14ac:dyDescent="0.3">
      <c r="AW382" s="194" t="s">
        <v>1189</v>
      </c>
      <c r="AX382" s="195" t="s">
        <v>1190</v>
      </c>
      <c r="AY382" s="123" t="str">
        <f t="shared" si="9"/>
        <v xml:space="preserve">M8630  Chronic multifocal osteomyelitis, unspecified site </v>
      </c>
    </row>
    <row r="383" spans="49:51" x14ac:dyDescent="0.3">
      <c r="AW383" s="194" t="s">
        <v>1191</v>
      </c>
      <c r="AX383" s="195" t="s">
        <v>1192</v>
      </c>
      <c r="AY383" s="123" t="str">
        <f t="shared" si="9"/>
        <v xml:space="preserve">M86311  Chronic multifocal osteomyelitis, right shoulder </v>
      </c>
    </row>
    <row r="384" spans="49:51" x14ac:dyDescent="0.3">
      <c r="AW384" s="194" t="s">
        <v>1193</v>
      </c>
      <c r="AX384" s="195" t="s">
        <v>1194</v>
      </c>
      <c r="AY384" s="123" t="str">
        <f t="shared" si="9"/>
        <v xml:space="preserve">M86312  Chronic multifocal osteomyelitis, left shoulder </v>
      </c>
    </row>
    <row r="385" spans="49:51" x14ac:dyDescent="0.3">
      <c r="AW385" s="194" t="s">
        <v>1195</v>
      </c>
      <c r="AX385" s="195" t="s">
        <v>1196</v>
      </c>
      <c r="AY385" s="123" t="str">
        <f t="shared" si="9"/>
        <v xml:space="preserve">M86319  Chronic multifocal osteomyelitis, unspecified shoulder </v>
      </c>
    </row>
    <row r="386" spans="49:51" x14ac:dyDescent="0.3">
      <c r="AW386" s="194" t="s">
        <v>1197</v>
      </c>
      <c r="AX386" s="195" t="s">
        <v>1198</v>
      </c>
      <c r="AY386" s="123" t="str">
        <f t="shared" si="9"/>
        <v xml:space="preserve">M86321  Chronic multifocal osteomyelitis, right humerus </v>
      </c>
    </row>
    <row r="387" spans="49:51" x14ac:dyDescent="0.3">
      <c r="AW387" s="194" t="s">
        <v>1199</v>
      </c>
      <c r="AX387" s="195" t="s">
        <v>1200</v>
      </c>
      <c r="AY387" s="123" t="str">
        <f t="shared" ref="AY387:AY450" si="10">AW387&amp;" "&amp;AX387</f>
        <v xml:space="preserve">M86322  Chronic multifocal osteomyelitis, left humerus </v>
      </c>
    </row>
    <row r="388" spans="49:51" x14ac:dyDescent="0.3">
      <c r="AW388" s="194" t="s">
        <v>1201</v>
      </c>
      <c r="AX388" s="195" t="s">
        <v>1202</v>
      </c>
      <c r="AY388" s="123" t="str">
        <f t="shared" si="10"/>
        <v xml:space="preserve">M86329  Chronic multifocal osteomyelitis, unspecified humerus </v>
      </c>
    </row>
    <row r="389" spans="49:51" x14ac:dyDescent="0.3">
      <c r="AW389" s="194" t="s">
        <v>1203</v>
      </c>
      <c r="AX389" s="195" t="s">
        <v>1204</v>
      </c>
      <c r="AY389" s="123" t="str">
        <f t="shared" si="10"/>
        <v xml:space="preserve">M86331  Chronic multifocal osteomyelitis, right radius and ulna </v>
      </c>
    </row>
    <row r="390" spans="49:51" x14ac:dyDescent="0.3">
      <c r="AW390" s="194" t="s">
        <v>1205</v>
      </c>
      <c r="AX390" s="195" t="s">
        <v>1206</v>
      </c>
      <c r="AY390" s="123" t="str">
        <f t="shared" si="10"/>
        <v xml:space="preserve">M86332  Chronic multifocal osteomyelitis, left radius and ulna </v>
      </c>
    </row>
    <row r="391" spans="49:51" x14ac:dyDescent="0.3">
      <c r="AW391" s="194" t="s">
        <v>1207</v>
      </c>
      <c r="AX391" s="195" t="s">
        <v>1208</v>
      </c>
      <c r="AY391" s="123" t="str">
        <f t="shared" si="10"/>
        <v xml:space="preserve">M86339  Chronic multifocal osteomyelitis, unspecified radius and ulna </v>
      </c>
    </row>
    <row r="392" spans="49:51" x14ac:dyDescent="0.3">
      <c r="AW392" s="194" t="s">
        <v>1209</v>
      </c>
      <c r="AX392" s="195" t="s">
        <v>1210</v>
      </c>
      <c r="AY392" s="123" t="str">
        <f t="shared" si="10"/>
        <v xml:space="preserve">M86341  Chronic multifocal osteomyelitis, right hand </v>
      </c>
    </row>
    <row r="393" spans="49:51" x14ac:dyDescent="0.3">
      <c r="AW393" s="194" t="s">
        <v>1211</v>
      </c>
      <c r="AX393" s="195" t="s">
        <v>1212</v>
      </c>
      <c r="AY393" s="123" t="str">
        <f t="shared" si="10"/>
        <v xml:space="preserve">M86342  Chronic multifocal osteomyelitis, left hand </v>
      </c>
    </row>
    <row r="394" spans="49:51" x14ac:dyDescent="0.3">
      <c r="AW394" s="194" t="s">
        <v>1213</v>
      </c>
      <c r="AX394" s="195" t="s">
        <v>1214</v>
      </c>
      <c r="AY394" s="123" t="str">
        <f t="shared" si="10"/>
        <v xml:space="preserve">M86349  Chronic multifocal osteomyelitis, unspecified hand </v>
      </c>
    </row>
    <row r="395" spans="49:51" x14ac:dyDescent="0.3">
      <c r="AW395" s="194" t="s">
        <v>1215</v>
      </c>
      <c r="AX395" s="195" t="s">
        <v>1216</v>
      </c>
      <c r="AY395" s="123" t="str">
        <f t="shared" si="10"/>
        <v xml:space="preserve">M86351  Chronic multifocal osteomyelitis, right femur </v>
      </c>
    </row>
    <row r="396" spans="49:51" x14ac:dyDescent="0.3">
      <c r="AW396" s="194" t="s">
        <v>1217</v>
      </c>
      <c r="AX396" s="195" t="s">
        <v>1218</v>
      </c>
      <c r="AY396" s="123" t="str">
        <f t="shared" si="10"/>
        <v xml:space="preserve">M86352  Chronic multifocal osteomyelitis, left femur </v>
      </c>
    </row>
    <row r="397" spans="49:51" x14ac:dyDescent="0.3">
      <c r="AW397" s="194" t="s">
        <v>1219</v>
      </c>
      <c r="AX397" s="195" t="s">
        <v>1220</v>
      </c>
      <c r="AY397" s="123" t="str">
        <f t="shared" si="10"/>
        <v xml:space="preserve">M86359  Chronic multifocal osteomyelitis, unspecified femur </v>
      </c>
    </row>
    <row r="398" spans="49:51" x14ac:dyDescent="0.3">
      <c r="AW398" s="194" t="s">
        <v>1221</v>
      </c>
      <c r="AX398" s="195" t="s">
        <v>1222</v>
      </c>
      <c r="AY398" s="123" t="str">
        <f t="shared" si="10"/>
        <v xml:space="preserve">M86361  Chronic multifocal osteomyelitis, right tibia and fibula </v>
      </c>
    </row>
    <row r="399" spans="49:51" x14ac:dyDescent="0.3">
      <c r="AW399" s="194" t="s">
        <v>1223</v>
      </c>
      <c r="AX399" s="195" t="s">
        <v>1224</v>
      </c>
      <c r="AY399" s="123" t="str">
        <f t="shared" si="10"/>
        <v xml:space="preserve">M86362  Chronic multifocal osteomyelitis, left tibia and fibula </v>
      </c>
    </row>
    <row r="400" spans="49:51" x14ac:dyDescent="0.3">
      <c r="AW400" s="194" t="s">
        <v>1225</v>
      </c>
      <c r="AX400" s="195" t="s">
        <v>1226</v>
      </c>
      <c r="AY400" s="123" t="str">
        <f t="shared" si="10"/>
        <v xml:space="preserve">M86369  Chronic multifocal osteomyelitis, unspecified tibia and fibula </v>
      </c>
    </row>
    <row r="401" spans="49:51" x14ac:dyDescent="0.3">
      <c r="AW401" s="194" t="s">
        <v>1227</v>
      </c>
      <c r="AX401" s="195" t="s">
        <v>1228</v>
      </c>
      <c r="AY401" s="123" t="str">
        <f t="shared" si="10"/>
        <v xml:space="preserve">M86371  Chronic multifocal osteomyelitis, right ankle and foot </v>
      </c>
    </row>
    <row r="402" spans="49:51" x14ac:dyDescent="0.3">
      <c r="AW402" s="194" t="s">
        <v>1229</v>
      </c>
      <c r="AX402" s="195" t="s">
        <v>1230</v>
      </c>
      <c r="AY402" s="123" t="str">
        <f t="shared" si="10"/>
        <v xml:space="preserve">M86372  Chronic multifocal osteomyelitis, left ankle and foot </v>
      </c>
    </row>
    <row r="403" spans="49:51" x14ac:dyDescent="0.3">
      <c r="AW403" s="194" t="s">
        <v>1231</v>
      </c>
      <c r="AX403" s="195" t="s">
        <v>1232</v>
      </c>
      <c r="AY403" s="123" t="str">
        <f t="shared" si="10"/>
        <v xml:space="preserve">M86379  Chronic multifocal osteomyelitis, unspecified ankle and foot </v>
      </c>
    </row>
    <row r="404" spans="49:51" x14ac:dyDescent="0.3">
      <c r="AW404" s="194" t="s">
        <v>1233</v>
      </c>
      <c r="AX404" s="195" t="s">
        <v>1234</v>
      </c>
      <c r="AY404" s="123" t="str">
        <f t="shared" si="10"/>
        <v xml:space="preserve">M8638  Chronic multifocal osteomyelitis, other site </v>
      </c>
    </row>
    <row r="405" spans="49:51" x14ac:dyDescent="0.3">
      <c r="AW405" s="194" t="s">
        <v>1235</v>
      </c>
      <c r="AX405" s="195" t="s">
        <v>1236</v>
      </c>
      <c r="AY405" s="123" t="str">
        <f t="shared" si="10"/>
        <v xml:space="preserve">M8639  Chronic multifocal osteomyelitis, multiple sites </v>
      </c>
    </row>
    <row r="406" spans="49:51" x14ac:dyDescent="0.3">
      <c r="AW406" s="194" t="s">
        <v>1237</v>
      </c>
      <c r="AX406" s="195" t="s">
        <v>1238</v>
      </c>
      <c r="AY406" s="123" t="str">
        <f t="shared" si="10"/>
        <v xml:space="preserve">M8640  Chronic osteomyelitis with draining sinus, unspecified site </v>
      </c>
    </row>
    <row r="407" spans="49:51" x14ac:dyDescent="0.3">
      <c r="AW407" s="194" t="s">
        <v>1239</v>
      </c>
      <c r="AX407" s="195" t="s">
        <v>1240</v>
      </c>
      <c r="AY407" s="123" t="str">
        <f t="shared" si="10"/>
        <v xml:space="preserve">M86411  Chronic osteomyelitis with draining sinus, right shoulder </v>
      </c>
    </row>
    <row r="408" spans="49:51" x14ac:dyDescent="0.3">
      <c r="AW408" s="194" t="s">
        <v>1241</v>
      </c>
      <c r="AX408" s="195" t="s">
        <v>1242</v>
      </c>
      <c r="AY408" s="123" t="str">
        <f t="shared" si="10"/>
        <v xml:space="preserve">M86412  Chronic osteomyelitis with draining sinus, left shoulder </v>
      </c>
    </row>
    <row r="409" spans="49:51" x14ac:dyDescent="0.3">
      <c r="AW409" s="194" t="s">
        <v>1243</v>
      </c>
      <c r="AX409" s="195" t="s">
        <v>1244</v>
      </c>
      <c r="AY409" s="123" t="str">
        <f t="shared" si="10"/>
        <v xml:space="preserve">M86419  Chronic osteomyelitis with draining sinus, unspecified shoulder </v>
      </c>
    </row>
    <row r="410" spans="49:51" x14ac:dyDescent="0.3">
      <c r="AW410" s="194" t="s">
        <v>1245</v>
      </c>
      <c r="AX410" s="195" t="s">
        <v>1246</v>
      </c>
      <c r="AY410" s="123" t="str">
        <f t="shared" si="10"/>
        <v xml:space="preserve">M86421  Chronic osteomyelitis with draining sinus, right humerus </v>
      </c>
    </row>
    <row r="411" spans="49:51" x14ac:dyDescent="0.3">
      <c r="AW411" s="194" t="s">
        <v>1247</v>
      </c>
      <c r="AX411" s="195" t="s">
        <v>1248</v>
      </c>
      <c r="AY411" s="123" t="str">
        <f t="shared" si="10"/>
        <v xml:space="preserve">M86422  Chronic osteomyelitis with draining sinus, left humerus </v>
      </c>
    </row>
    <row r="412" spans="49:51" x14ac:dyDescent="0.3">
      <c r="AW412" s="194" t="s">
        <v>1249</v>
      </c>
      <c r="AX412" s="195" t="s">
        <v>1250</v>
      </c>
      <c r="AY412" s="123" t="str">
        <f t="shared" si="10"/>
        <v xml:space="preserve">M86429  Chronic osteomyelitis with draining sinus, unspecified humerus </v>
      </c>
    </row>
    <row r="413" spans="49:51" x14ac:dyDescent="0.3">
      <c r="AW413" s="194" t="s">
        <v>1251</v>
      </c>
      <c r="AX413" s="195" t="s">
        <v>1252</v>
      </c>
      <c r="AY413" s="123" t="str">
        <f t="shared" si="10"/>
        <v xml:space="preserve">M86431  Chronic osteomyelitis with draining sinus, right radius and ulna </v>
      </c>
    </row>
    <row r="414" spans="49:51" x14ac:dyDescent="0.3">
      <c r="AW414" s="194" t="s">
        <v>1253</v>
      </c>
      <c r="AX414" s="195" t="s">
        <v>1254</v>
      </c>
      <c r="AY414" s="123" t="str">
        <f t="shared" si="10"/>
        <v xml:space="preserve">M86432  Chronic osteomyelitis with draining sinus, left radius and ulna </v>
      </c>
    </row>
    <row r="415" spans="49:51" x14ac:dyDescent="0.3">
      <c r="AW415" s="194" t="s">
        <v>1255</v>
      </c>
      <c r="AX415" s="195" t="s">
        <v>1256</v>
      </c>
      <c r="AY415" s="123" t="str">
        <f t="shared" si="10"/>
        <v xml:space="preserve">M86439  Chronic osteomyelitis with draining sinus, unspecified radius and ulna </v>
      </c>
    </row>
    <row r="416" spans="49:51" x14ac:dyDescent="0.3">
      <c r="AW416" s="194" t="s">
        <v>1257</v>
      </c>
      <c r="AX416" s="195" t="s">
        <v>1258</v>
      </c>
      <c r="AY416" s="123" t="str">
        <f t="shared" si="10"/>
        <v xml:space="preserve">M86441  Chronic osteomyelitis with draining sinus, right hand </v>
      </c>
    </row>
    <row r="417" spans="49:51" x14ac:dyDescent="0.3">
      <c r="AW417" s="194" t="s">
        <v>1259</v>
      </c>
      <c r="AX417" s="195" t="s">
        <v>1260</v>
      </c>
      <c r="AY417" s="123" t="str">
        <f t="shared" si="10"/>
        <v xml:space="preserve">M86442  Chronic osteomyelitis with draining sinus, left hand </v>
      </c>
    </row>
    <row r="418" spans="49:51" x14ac:dyDescent="0.3">
      <c r="AW418" s="194" t="s">
        <v>1261</v>
      </c>
      <c r="AX418" s="195" t="s">
        <v>1262</v>
      </c>
      <c r="AY418" s="123" t="str">
        <f t="shared" si="10"/>
        <v xml:space="preserve">M86449  Chronic osteomyelitis with draining sinus, unspecified hand </v>
      </c>
    </row>
    <row r="419" spans="49:51" x14ac:dyDescent="0.3">
      <c r="AW419" s="194" t="s">
        <v>1263</v>
      </c>
      <c r="AX419" s="195" t="s">
        <v>1264</v>
      </c>
      <c r="AY419" s="123" t="str">
        <f t="shared" si="10"/>
        <v xml:space="preserve">M86451  Chronic osteomyelitis with draining sinus, right femur </v>
      </c>
    </row>
    <row r="420" spans="49:51" x14ac:dyDescent="0.3">
      <c r="AW420" s="194" t="s">
        <v>1265</v>
      </c>
      <c r="AX420" s="195" t="s">
        <v>1266</v>
      </c>
      <c r="AY420" s="123" t="str">
        <f t="shared" si="10"/>
        <v xml:space="preserve">M86452  Chronic osteomyelitis with draining sinus, left femur </v>
      </c>
    </row>
    <row r="421" spans="49:51" x14ac:dyDescent="0.3">
      <c r="AW421" s="194" t="s">
        <v>1267</v>
      </c>
      <c r="AX421" s="195" t="s">
        <v>1268</v>
      </c>
      <c r="AY421" s="123" t="str">
        <f t="shared" si="10"/>
        <v xml:space="preserve">M86459  Chronic osteomyelitis with draining sinus, unspecified femur </v>
      </c>
    </row>
    <row r="422" spans="49:51" x14ac:dyDescent="0.3">
      <c r="AW422" s="194" t="s">
        <v>1269</v>
      </c>
      <c r="AX422" s="195" t="s">
        <v>1270</v>
      </c>
      <c r="AY422" s="123" t="str">
        <f t="shared" si="10"/>
        <v xml:space="preserve">M86461  Chronic osteomyelitis with draining sinus, right tibia and fibula </v>
      </c>
    </row>
    <row r="423" spans="49:51" x14ac:dyDescent="0.3">
      <c r="AW423" s="194" t="s">
        <v>1271</v>
      </c>
      <c r="AX423" s="195" t="s">
        <v>1272</v>
      </c>
      <c r="AY423" s="123" t="str">
        <f t="shared" si="10"/>
        <v xml:space="preserve">M86462  Chronic osteomyelitis with draining sinus, left tibia and fibula </v>
      </c>
    </row>
    <row r="424" spans="49:51" x14ac:dyDescent="0.3">
      <c r="AW424" s="194" t="s">
        <v>1273</v>
      </c>
      <c r="AX424" s="195" t="s">
        <v>1274</v>
      </c>
      <c r="AY424" s="123" t="str">
        <f t="shared" si="10"/>
        <v xml:space="preserve">M86469  Chronic osteomyelitis with draining sinus, unspecified tibia and fibula </v>
      </c>
    </row>
    <row r="425" spans="49:51" x14ac:dyDescent="0.3">
      <c r="AW425" s="194" t="s">
        <v>1275</v>
      </c>
      <c r="AX425" s="195" t="s">
        <v>1276</v>
      </c>
      <c r="AY425" s="123" t="str">
        <f t="shared" si="10"/>
        <v xml:space="preserve">M86471  Chronic osteomyelitis with draining sinus, right ankle and foot </v>
      </c>
    </row>
    <row r="426" spans="49:51" x14ac:dyDescent="0.3">
      <c r="AW426" s="194" t="s">
        <v>1277</v>
      </c>
      <c r="AX426" s="195" t="s">
        <v>1278</v>
      </c>
      <c r="AY426" s="123" t="str">
        <f t="shared" si="10"/>
        <v xml:space="preserve">M86472  Chronic osteomyelitis with draining sinus, left ankle and foot </v>
      </c>
    </row>
    <row r="427" spans="49:51" x14ac:dyDescent="0.3">
      <c r="AW427" s="194" t="s">
        <v>1279</v>
      </c>
      <c r="AX427" s="195" t="s">
        <v>1280</v>
      </c>
      <c r="AY427" s="123" t="str">
        <f t="shared" si="10"/>
        <v xml:space="preserve">M86479  Chronic osteomyelitis with draining sinus, unspecified ankle and foot </v>
      </c>
    </row>
    <row r="428" spans="49:51" x14ac:dyDescent="0.3">
      <c r="AW428" s="194" t="s">
        <v>1281</v>
      </c>
      <c r="AX428" s="195" t="s">
        <v>1282</v>
      </c>
      <c r="AY428" s="123" t="str">
        <f t="shared" si="10"/>
        <v xml:space="preserve">M8648  Chronic osteomyelitis with draining sinus, other site </v>
      </c>
    </row>
    <row r="429" spans="49:51" x14ac:dyDescent="0.3">
      <c r="AW429" s="194" t="s">
        <v>1283</v>
      </c>
      <c r="AX429" s="195" t="s">
        <v>1284</v>
      </c>
      <c r="AY429" s="123" t="str">
        <f t="shared" si="10"/>
        <v xml:space="preserve">M8649  Chronic osteomyelitis with draining sinus, multiple sites </v>
      </c>
    </row>
    <row r="430" spans="49:51" x14ac:dyDescent="0.3">
      <c r="AW430" s="194" t="s">
        <v>1285</v>
      </c>
      <c r="AX430" s="195" t="s">
        <v>1286</v>
      </c>
      <c r="AY430" s="123" t="str">
        <f t="shared" si="10"/>
        <v xml:space="preserve">M8650  Other chronic hematogenous osteomyelitis, unspecified site </v>
      </c>
    </row>
    <row r="431" spans="49:51" x14ac:dyDescent="0.3">
      <c r="AW431" s="194" t="s">
        <v>1287</v>
      </c>
      <c r="AX431" s="195" t="s">
        <v>1288</v>
      </c>
      <c r="AY431" s="123" t="str">
        <f t="shared" si="10"/>
        <v xml:space="preserve">M86511  Other chronic hematogenous osteomyelitis, right shoulder </v>
      </c>
    </row>
    <row r="432" spans="49:51" x14ac:dyDescent="0.3">
      <c r="AW432" s="194" t="s">
        <v>1289</v>
      </c>
      <c r="AX432" s="195" t="s">
        <v>1290</v>
      </c>
      <c r="AY432" s="123" t="str">
        <f t="shared" si="10"/>
        <v xml:space="preserve">M86512  Other chronic hematogenous osteomyelitis, left shoulder </v>
      </c>
    </row>
    <row r="433" spans="49:51" x14ac:dyDescent="0.3">
      <c r="AW433" s="194" t="s">
        <v>1291</v>
      </c>
      <c r="AX433" s="195" t="s">
        <v>1292</v>
      </c>
      <c r="AY433" s="123" t="str">
        <f t="shared" si="10"/>
        <v xml:space="preserve">M86519  Other chronic hematogenous osteomyelitis, unspecified shoulder </v>
      </c>
    </row>
    <row r="434" spans="49:51" x14ac:dyDescent="0.3">
      <c r="AW434" s="194" t="s">
        <v>1293</v>
      </c>
      <c r="AX434" s="195" t="s">
        <v>1294</v>
      </c>
      <c r="AY434" s="123" t="str">
        <f t="shared" si="10"/>
        <v xml:space="preserve">M86521  Other chronic hematogenous osteomyelitis, right humerus </v>
      </c>
    </row>
    <row r="435" spans="49:51" x14ac:dyDescent="0.3">
      <c r="AW435" s="194" t="s">
        <v>1295</v>
      </c>
      <c r="AX435" s="195" t="s">
        <v>1296</v>
      </c>
      <c r="AY435" s="123" t="str">
        <f t="shared" si="10"/>
        <v xml:space="preserve">M86522  Other chronic hematogenous osteomyelitis, left humerus </v>
      </c>
    </row>
    <row r="436" spans="49:51" x14ac:dyDescent="0.3">
      <c r="AW436" s="194" t="s">
        <v>1297</v>
      </c>
      <c r="AX436" s="195" t="s">
        <v>1298</v>
      </c>
      <c r="AY436" s="123" t="str">
        <f t="shared" si="10"/>
        <v xml:space="preserve">M86529  Other chronic hematogenous osteomyelitis, unspecified humerus </v>
      </c>
    </row>
    <row r="437" spans="49:51" x14ac:dyDescent="0.3">
      <c r="AW437" s="194" t="s">
        <v>1299</v>
      </c>
      <c r="AX437" s="195" t="s">
        <v>1300</v>
      </c>
      <c r="AY437" s="123" t="str">
        <f t="shared" si="10"/>
        <v xml:space="preserve">M86531  Other chronic hematogenous osteomyelitis, right radius and ulna </v>
      </c>
    </row>
    <row r="438" spans="49:51" x14ac:dyDescent="0.3">
      <c r="AW438" s="194" t="s">
        <v>1301</v>
      </c>
      <c r="AX438" s="195" t="s">
        <v>1302</v>
      </c>
      <c r="AY438" s="123" t="str">
        <f t="shared" si="10"/>
        <v xml:space="preserve">M86532  Other chronic hematogenous osteomyelitis, left radius and ulna </v>
      </c>
    </row>
    <row r="439" spans="49:51" x14ac:dyDescent="0.3">
      <c r="AW439" s="194" t="s">
        <v>1303</v>
      </c>
      <c r="AX439" s="195" t="s">
        <v>1304</v>
      </c>
      <c r="AY439" s="123" t="str">
        <f t="shared" si="10"/>
        <v xml:space="preserve">M86539  Other chronic hematogenous osteomyelitis, unspecified radius and ulna </v>
      </c>
    </row>
    <row r="440" spans="49:51" x14ac:dyDescent="0.3">
      <c r="AW440" s="194" t="s">
        <v>1305</v>
      </c>
      <c r="AX440" s="195" t="s">
        <v>1306</v>
      </c>
      <c r="AY440" s="123" t="str">
        <f t="shared" si="10"/>
        <v xml:space="preserve">M86541  Other chronic hematogenous osteomyelitis, right hand </v>
      </c>
    </row>
    <row r="441" spans="49:51" x14ac:dyDescent="0.3">
      <c r="AW441" s="194" t="s">
        <v>1307</v>
      </c>
      <c r="AX441" s="195" t="s">
        <v>1308</v>
      </c>
      <c r="AY441" s="123" t="str">
        <f t="shared" si="10"/>
        <v xml:space="preserve">M86542  Other chronic hematogenous osteomyelitis, left hand </v>
      </c>
    </row>
    <row r="442" spans="49:51" x14ac:dyDescent="0.3">
      <c r="AW442" s="194" t="s">
        <v>1309</v>
      </c>
      <c r="AX442" s="195" t="s">
        <v>1310</v>
      </c>
      <c r="AY442" s="123" t="str">
        <f t="shared" si="10"/>
        <v xml:space="preserve">M86549  Other chronic hematogenous osteomyelitis, unspecified hand </v>
      </c>
    </row>
    <row r="443" spans="49:51" x14ac:dyDescent="0.3">
      <c r="AW443" s="194" t="s">
        <v>1311</v>
      </c>
      <c r="AX443" s="195" t="s">
        <v>1312</v>
      </c>
      <c r="AY443" s="123" t="str">
        <f t="shared" si="10"/>
        <v xml:space="preserve">M86551  Other chronic hematogenous osteomyelitis, right femur </v>
      </c>
    </row>
    <row r="444" spans="49:51" x14ac:dyDescent="0.3">
      <c r="AW444" s="194" t="s">
        <v>1313</v>
      </c>
      <c r="AX444" s="195" t="s">
        <v>1314</v>
      </c>
      <c r="AY444" s="123" t="str">
        <f t="shared" si="10"/>
        <v xml:space="preserve">M86552  Other chronic hematogenous osteomyelitis, left femur </v>
      </c>
    </row>
    <row r="445" spans="49:51" x14ac:dyDescent="0.3">
      <c r="AW445" s="194" t="s">
        <v>1315</v>
      </c>
      <c r="AX445" s="195" t="s">
        <v>1316</v>
      </c>
      <c r="AY445" s="123" t="str">
        <f t="shared" si="10"/>
        <v xml:space="preserve">M86559  Other chronic hematogenous osteomyelitis, unspecified femur </v>
      </c>
    </row>
    <row r="446" spans="49:51" x14ac:dyDescent="0.3">
      <c r="AW446" s="194" t="s">
        <v>1317</v>
      </c>
      <c r="AX446" s="195" t="s">
        <v>1318</v>
      </c>
      <c r="AY446" s="123" t="str">
        <f t="shared" si="10"/>
        <v xml:space="preserve">M86561  Other chronic hematogenous osteomyelitis, right tibia and fibula </v>
      </c>
    </row>
    <row r="447" spans="49:51" x14ac:dyDescent="0.3">
      <c r="AW447" s="194" t="s">
        <v>1319</v>
      </c>
      <c r="AX447" s="195" t="s">
        <v>1320</v>
      </c>
      <c r="AY447" s="123" t="str">
        <f t="shared" si="10"/>
        <v xml:space="preserve">M86562  Other chronic hematogenous osteomyelitis, left tibia and fibula </v>
      </c>
    </row>
    <row r="448" spans="49:51" x14ac:dyDescent="0.3">
      <c r="AW448" s="194" t="s">
        <v>1321</v>
      </c>
      <c r="AX448" s="195" t="s">
        <v>1322</v>
      </c>
      <c r="AY448" s="123" t="str">
        <f t="shared" si="10"/>
        <v xml:space="preserve">M86569  Other chronic hematogenous osteomyelitis, unspecified tibia and fibula </v>
      </c>
    </row>
    <row r="449" spans="49:51" x14ac:dyDescent="0.3">
      <c r="AW449" s="194" t="s">
        <v>1323</v>
      </c>
      <c r="AX449" s="195" t="s">
        <v>1324</v>
      </c>
      <c r="AY449" s="123" t="str">
        <f t="shared" si="10"/>
        <v xml:space="preserve">M86571  Other chronic hematogenous osteomyelitis, right ankle and foot </v>
      </c>
    </row>
    <row r="450" spans="49:51" x14ac:dyDescent="0.3">
      <c r="AW450" s="194" t="s">
        <v>1325</v>
      </c>
      <c r="AX450" s="195" t="s">
        <v>1326</v>
      </c>
      <c r="AY450" s="123" t="str">
        <f t="shared" si="10"/>
        <v xml:space="preserve">M86572  Other chronic hematogenous osteomyelitis, left ankle and foot </v>
      </c>
    </row>
    <row r="451" spans="49:51" x14ac:dyDescent="0.3">
      <c r="AW451" s="194" t="s">
        <v>1327</v>
      </c>
      <c r="AX451" s="195" t="s">
        <v>1328</v>
      </c>
      <c r="AY451" s="123" t="str">
        <f t="shared" ref="AY451:AY514" si="11">AW451&amp;" "&amp;AX451</f>
        <v xml:space="preserve">M86579  Other chronic hematogenous osteomyelitis, unspecified ankle and foot </v>
      </c>
    </row>
    <row r="452" spans="49:51" x14ac:dyDescent="0.3">
      <c r="AW452" s="194" t="s">
        <v>1329</v>
      </c>
      <c r="AX452" s="195" t="s">
        <v>1330</v>
      </c>
      <c r="AY452" s="123" t="str">
        <f t="shared" si="11"/>
        <v xml:space="preserve">M8658  Other chronic hematogenous osteomyelitis, other site </v>
      </c>
    </row>
    <row r="453" spans="49:51" x14ac:dyDescent="0.3">
      <c r="AW453" s="194" t="s">
        <v>1331</v>
      </c>
      <c r="AX453" s="195" t="s">
        <v>1332</v>
      </c>
      <c r="AY453" s="123" t="str">
        <f t="shared" si="11"/>
        <v xml:space="preserve">M8659  Other chronic hematogenous osteomyelitis, multiple sites </v>
      </c>
    </row>
    <row r="454" spans="49:51" x14ac:dyDescent="0.3">
      <c r="AW454" s="194" t="s">
        <v>1333</v>
      </c>
      <c r="AX454" s="195" t="s">
        <v>1334</v>
      </c>
      <c r="AY454" s="123" t="str">
        <f t="shared" si="11"/>
        <v xml:space="preserve">M8660  Other chronic osteomyelitis, unspecified site </v>
      </c>
    </row>
    <row r="455" spans="49:51" x14ac:dyDescent="0.3">
      <c r="AW455" s="194" t="s">
        <v>1335</v>
      </c>
      <c r="AX455" s="195" t="s">
        <v>1336</v>
      </c>
      <c r="AY455" s="123" t="str">
        <f t="shared" si="11"/>
        <v xml:space="preserve">M86611  Other chronic osteomyelitis, right shoulder </v>
      </c>
    </row>
    <row r="456" spans="49:51" x14ac:dyDescent="0.3">
      <c r="AW456" s="194" t="s">
        <v>1337</v>
      </c>
      <c r="AX456" s="195" t="s">
        <v>1338</v>
      </c>
      <c r="AY456" s="123" t="str">
        <f t="shared" si="11"/>
        <v xml:space="preserve">M86612  Other chronic osteomyelitis, left shoulder </v>
      </c>
    </row>
    <row r="457" spans="49:51" x14ac:dyDescent="0.3">
      <c r="AW457" s="194" t="s">
        <v>1339</v>
      </c>
      <c r="AX457" s="195" t="s">
        <v>1340</v>
      </c>
      <c r="AY457" s="123" t="str">
        <f t="shared" si="11"/>
        <v xml:space="preserve">M86619  Other chronic osteomyelitis, unspecified shoulder </v>
      </c>
    </row>
    <row r="458" spans="49:51" x14ac:dyDescent="0.3">
      <c r="AW458" s="194" t="s">
        <v>1341</v>
      </c>
      <c r="AX458" s="195" t="s">
        <v>1342</v>
      </c>
      <c r="AY458" s="123" t="str">
        <f t="shared" si="11"/>
        <v xml:space="preserve">M86621  Other chronic osteomyelitis, right  humerus </v>
      </c>
    </row>
    <row r="459" spans="49:51" x14ac:dyDescent="0.3">
      <c r="AW459" s="194" t="s">
        <v>1343</v>
      </c>
      <c r="AX459" s="195" t="s">
        <v>1344</v>
      </c>
      <c r="AY459" s="123" t="str">
        <f t="shared" si="11"/>
        <v xml:space="preserve">M86622  Other chronic osteomyelitis, left  humerus </v>
      </c>
    </row>
    <row r="460" spans="49:51" x14ac:dyDescent="0.3">
      <c r="AW460" s="194" t="s">
        <v>1345</v>
      </c>
      <c r="AX460" s="195" t="s">
        <v>1346</v>
      </c>
      <c r="AY460" s="123" t="str">
        <f t="shared" si="11"/>
        <v xml:space="preserve">M86629  Other chronic osteomyelitis, unspecified  humerus </v>
      </c>
    </row>
    <row r="461" spans="49:51" x14ac:dyDescent="0.3">
      <c r="AW461" s="194" t="s">
        <v>1347</v>
      </c>
      <c r="AX461" s="195" t="s">
        <v>1348</v>
      </c>
      <c r="AY461" s="123" t="str">
        <f t="shared" si="11"/>
        <v xml:space="preserve">M86631  Other chronic osteomyelitis, right radius and ulna </v>
      </c>
    </row>
    <row r="462" spans="49:51" x14ac:dyDescent="0.3">
      <c r="AW462" s="194" t="s">
        <v>1349</v>
      </c>
      <c r="AX462" s="195" t="s">
        <v>1350</v>
      </c>
      <c r="AY462" s="123" t="str">
        <f t="shared" si="11"/>
        <v xml:space="preserve">M86632  Other chronic osteomyelitis, left radius and ulna </v>
      </c>
    </row>
    <row r="463" spans="49:51" x14ac:dyDescent="0.3">
      <c r="AW463" s="194" t="s">
        <v>1351</v>
      </c>
      <c r="AX463" s="195" t="s">
        <v>1352</v>
      </c>
      <c r="AY463" s="123" t="str">
        <f t="shared" si="11"/>
        <v xml:space="preserve">M86639  Other chronic osteomyelitis, unspecified radius and ulna </v>
      </c>
    </row>
    <row r="464" spans="49:51" x14ac:dyDescent="0.3">
      <c r="AW464" s="194" t="s">
        <v>1353</v>
      </c>
      <c r="AX464" s="195" t="s">
        <v>1354</v>
      </c>
      <c r="AY464" s="123" t="str">
        <f t="shared" si="11"/>
        <v xml:space="preserve">M86641  Other chronic osteomyelitis, right hand </v>
      </c>
    </row>
    <row r="465" spans="49:51" x14ac:dyDescent="0.3">
      <c r="AW465" s="194" t="s">
        <v>1355</v>
      </c>
      <c r="AX465" s="195" t="s">
        <v>1356</v>
      </c>
      <c r="AY465" s="123" t="str">
        <f t="shared" si="11"/>
        <v xml:space="preserve">M86642  Other chronic osteomyelitis, left hand </v>
      </c>
    </row>
    <row r="466" spans="49:51" x14ac:dyDescent="0.3">
      <c r="AW466" s="194" t="s">
        <v>1357</v>
      </c>
      <c r="AX466" s="195" t="s">
        <v>1358</v>
      </c>
      <c r="AY466" s="123" t="str">
        <f t="shared" si="11"/>
        <v xml:space="preserve">M86649  Other chronic osteomyelitis, unspecified hand </v>
      </c>
    </row>
    <row r="467" spans="49:51" x14ac:dyDescent="0.3">
      <c r="AW467" s="194" t="s">
        <v>1359</v>
      </c>
      <c r="AX467" s="195" t="s">
        <v>1360</v>
      </c>
      <c r="AY467" s="123" t="str">
        <f t="shared" si="11"/>
        <v xml:space="preserve">M86651  Other chronic osteomyelitis, right thigh </v>
      </c>
    </row>
    <row r="468" spans="49:51" x14ac:dyDescent="0.3">
      <c r="AW468" s="194" t="s">
        <v>1361</v>
      </c>
      <c r="AX468" s="195" t="s">
        <v>1362</v>
      </c>
      <c r="AY468" s="123" t="str">
        <f t="shared" si="11"/>
        <v xml:space="preserve">M86652  Other chronic osteomyelitis, left thigh </v>
      </c>
    </row>
    <row r="469" spans="49:51" x14ac:dyDescent="0.3">
      <c r="AW469" s="194" t="s">
        <v>1363</v>
      </c>
      <c r="AX469" s="195" t="s">
        <v>1364</v>
      </c>
      <c r="AY469" s="123" t="str">
        <f t="shared" si="11"/>
        <v xml:space="preserve">M86659  Other chronic osteomyelitis, unspecified thigh </v>
      </c>
    </row>
    <row r="470" spans="49:51" x14ac:dyDescent="0.3">
      <c r="AW470" s="194" t="s">
        <v>1365</v>
      </c>
      <c r="AX470" s="195" t="s">
        <v>1366</v>
      </c>
      <c r="AY470" s="123" t="str">
        <f t="shared" si="11"/>
        <v xml:space="preserve">M86661  Other chronic osteomyelitis, right tibia and fibula </v>
      </c>
    </row>
    <row r="471" spans="49:51" x14ac:dyDescent="0.3">
      <c r="AW471" s="194" t="s">
        <v>1367</v>
      </c>
      <c r="AX471" s="195" t="s">
        <v>1368</v>
      </c>
      <c r="AY471" s="123" t="str">
        <f t="shared" si="11"/>
        <v xml:space="preserve">M86662  Other chronic osteomyelitis, left tibia and fibula </v>
      </c>
    </row>
    <row r="472" spans="49:51" x14ac:dyDescent="0.3">
      <c r="AW472" s="194" t="s">
        <v>1369</v>
      </c>
      <c r="AX472" s="195" t="s">
        <v>1370</v>
      </c>
      <c r="AY472" s="123" t="str">
        <f t="shared" si="11"/>
        <v xml:space="preserve">M86669  Other chronic osteomyelitis, unspecified tibia and fibula </v>
      </c>
    </row>
    <row r="473" spans="49:51" x14ac:dyDescent="0.3">
      <c r="AW473" s="194" t="s">
        <v>1371</v>
      </c>
      <c r="AX473" s="195" t="s">
        <v>1372</v>
      </c>
      <c r="AY473" s="123" t="str">
        <f t="shared" si="11"/>
        <v xml:space="preserve">M86671  Other chronic osteomyelitis, right ankle and foot </v>
      </c>
    </row>
    <row r="474" spans="49:51" x14ac:dyDescent="0.3">
      <c r="AW474" s="194" t="s">
        <v>1373</v>
      </c>
      <c r="AX474" s="195" t="s">
        <v>1374</v>
      </c>
      <c r="AY474" s="123" t="str">
        <f t="shared" si="11"/>
        <v xml:space="preserve">M86672  Other chronic osteomyelitis, left ankle and foot </v>
      </c>
    </row>
    <row r="475" spans="49:51" x14ac:dyDescent="0.3">
      <c r="AW475" s="194" t="s">
        <v>1375</v>
      </c>
      <c r="AX475" s="195" t="s">
        <v>1376</v>
      </c>
      <c r="AY475" s="123" t="str">
        <f t="shared" si="11"/>
        <v xml:space="preserve">M86679  Other chronic osteomyelitis, unspecified ankle and foot </v>
      </c>
    </row>
    <row r="476" spans="49:51" x14ac:dyDescent="0.3">
      <c r="AW476" s="194" t="s">
        <v>1377</v>
      </c>
      <c r="AX476" s="195" t="s">
        <v>1378</v>
      </c>
      <c r="AY476" s="123" t="str">
        <f t="shared" si="11"/>
        <v xml:space="preserve">M8668  Other chronic osteomyelitis, other site </v>
      </c>
    </row>
    <row r="477" spans="49:51" x14ac:dyDescent="0.3">
      <c r="AW477" s="194" t="s">
        <v>1379</v>
      </c>
      <c r="AX477" s="195" t="s">
        <v>1380</v>
      </c>
      <c r="AY477" s="123" t="str">
        <f t="shared" si="11"/>
        <v xml:space="preserve">M8669  Other chronic osteomyelitis, multiple sites </v>
      </c>
    </row>
    <row r="478" spans="49:51" x14ac:dyDescent="0.3">
      <c r="AW478" s="194" t="s">
        <v>1381</v>
      </c>
      <c r="AX478" s="195" t="s">
        <v>1382</v>
      </c>
      <c r="AY478" s="123" t="str">
        <f t="shared" si="11"/>
        <v xml:space="preserve">M868X0  Other osteomyelitis, multiple sites </v>
      </c>
    </row>
    <row r="479" spans="49:51" x14ac:dyDescent="0.3">
      <c r="AW479" s="194" t="s">
        <v>1383</v>
      </c>
      <c r="AX479" s="195" t="s">
        <v>1384</v>
      </c>
      <c r="AY479" s="123" t="str">
        <f t="shared" si="11"/>
        <v xml:space="preserve">M868X1  Other osteomyelitis, shoulder </v>
      </c>
    </row>
    <row r="480" spans="49:51" x14ac:dyDescent="0.3">
      <c r="AW480" s="194" t="s">
        <v>1385</v>
      </c>
      <c r="AX480" s="195" t="s">
        <v>1386</v>
      </c>
      <c r="AY480" s="123" t="str">
        <f t="shared" si="11"/>
        <v xml:space="preserve">M868X2  Other osteomyelitis, upper arm </v>
      </c>
    </row>
    <row r="481" spans="49:51" x14ac:dyDescent="0.3">
      <c r="AW481" s="194" t="s">
        <v>1387</v>
      </c>
      <c r="AX481" s="195" t="s">
        <v>1388</v>
      </c>
      <c r="AY481" s="123" t="str">
        <f t="shared" si="11"/>
        <v xml:space="preserve">M868X3  Other osteomyelitis, forearm </v>
      </c>
    </row>
    <row r="482" spans="49:51" x14ac:dyDescent="0.3">
      <c r="AW482" s="194" t="s">
        <v>1389</v>
      </c>
      <c r="AX482" s="195" t="s">
        <v>1390</v>
      </c>
      <c r="AY482" s="123" t="str">
        <f t="shared" si="11"/>
        <v xml:space="preserve">M868X4  Other osteomyelitis, hand </v>
      </c>
    </row>
    <row r="483" spans="49:51" x14ac:dyDescent="0.3">
      <c r="AW483" s="194" t="s">
        <v>1391</v>
      </c>
      <c r="AX483" s="195" t="s">
        <v>1392</v>
      </c>
      <c r="AY483" s="123" t="str">
        <f t="shared" si="11"/>
        <v xml:space="preserve">M868X5  Other osteomyelitis, thigh </v>
      </c>
    </row>
    <row r="484" spans="49:51" x14ac:dyDescent="0.3">
      <c r="AW484" s="194" t="s">
        <v>1393</v>
      </c>
      <c r="AX484" s="195" t="s">
        <v>1394</v>
      </c>
      <c r="AY484" s="123" t="str">
        <f t="shared" si="11"/>
        <v xml:space="preserve">M868X6  Other osteomyelitis, lower leg </v>
      </c>
    </row>
    <row r="485" spans="49:51" x14ac:dyDescent="0.3">
      <c r="AW485" s="194" t="s">
        <v>1395</v>
      </c>
      <c r="AX485" s="195" t="s">
        <v>1396</v>
      </c>
      <c r="AY485" s="123" t="str">
        <f t="shared" si="11"/>
        <v xml:space="preserve">M868X7  Other osteomyelitis, ankle and foot </v>
      </c>
    </row>
    <row r="486" spans="49:51" x14ac:dyDescent="0.3">
      <c r="AW486" s="194" t="s">
        <v>1397</v>
      </c>
      <c r="AX486" s="195" t="s">
        <v>1398</v>
      </c>
      <c r="AY486" s="123" t="str">
        <f t="shared" si="11"/>
        <v xml:space="preserve">M868X8  Other osteomyelitis, other site </v>
      </c>
    </row>
    <row r="487" spans="49:51" x14ac:dyDescent="0.3">
      <c r="AW487" s="194" t="s">
        <v>1399</v>
      </c>
      <c r="AX487" s="195" t="s">
        <v>1400</v>
      </c>
      <c r="AY487" s="123" t="str">
        <f t="shared" si="11"/>
        <v xml:space="preserve">M868X9  Other osteomyelitis, unspecified sites </v>
      </c>
    </row>
    <row r="488" spans="49:51" x14ac:dyDescent="0.3">
      <c r="AW488" s="194" t="s">
        <v>1401</v>
      </c>
      <c r="AX488" s="195" t="s">
        <v>1402</v>
      </c>
      <c r="AY488" s="123" t="str">
        <f t="shared" si="11"/>
        <v xml:space="preserve">M869  Osteomyelitis, unspecified </v>
      </c>
    </row>
    <row r="489" spans="49:51" x14ac:dyDescent="0.3">
      <c r="AW489" s="194" t="s">
        <v>1403</v>
      </c>
      <c r="AX489" s="195" t="s">
        <v>1404</v>
      </c>
      <c r="AY489" s="123" t="str">
        <f t="shared" si="11"/>
        <v xml:space="preserve">M8960  Osteopathy after poliomyelitis, unspecified site </v>
      </c>
    </row>
    <row r="490" spans="49:51" x14ac:dyDescent="0.3">
      <c r="AW490" s="194" t="s">
        <v>1405</v>
      </c>
      <c r="AX490" s="195" t="s">
        <v>1406</v>
      </c>
      <c r="AY490" s="123" t="str">
        <f t="shared" si="11"/>
        <v xml:space="preserve">M89611  Osteopathy after poliomyelitis, right shoulder </v>
      </c>
    </row>
    <row r="491" spans="49:51" x14ac:dyDescent="0.3">
      <c r="AW491" s="194" t="s">
        <v>1407</v>
      </c>
      <c r="AX491" s="195" t="s">
        <v>1408</v>
      </c>
      <c r="AY491" s="123" t="str">
        <f t="shared" si="11"/>
        <v xml:space="preserve">M89612  Osteopathy after poliomyelitis, left shoulder </v>
      </c>
    </row>
    <row r="492" spans="49:51" x14ac:dyDescent="0.3">
      <c r="AW492" s="194" t="s">
        <v>1409</v>
      </c>
      <c r="AX492" s="195" t="s">
        <v>1410</v>
      </c>
      <c r="AY492" s="123" t="str">
        <f t="shared" si="11"/>
        <v xml:space="preserve">M89619  Osteopathy after poliomyelitis, unspecified shoulder </v>
      </c>
    </row>
    <row r="493" spans="49:51" x14ac:dyDescent="0.3">
      <c r="AW493" s="194" t="s">
        <v>1411</v>
      </c>
      <c r="AX493" s="195" t="s">
        <v>1412</v>
      </c>
      <c r="AY493" s="123" t="str">
        <f t="shared" si="11"/>
        <v xml:space="preserve">M89621  Osteopathy after poliomyelitis, right upper arm </v>
      </c>
    </row>
    <row r="494" spans="49:51" x14ac:dyDescent="0.3">
      <c r="AW494" s="194" t="s">
        <v>1413</v>
      </c>
      <c r="AX494" s="195" t="s">
        <v>1414</v>
      </c>
      <c r="AY494" s="123" t="str">
        <f t="shared" si="11"/>
        <v xml:space="preserve">M89622  Osteopathy after poliomyelitis, left upper arm </v>
      </c>
    </row>
    <row r="495" spans="49:51" x14ac:dyDescent="0.3">
      <c r="AW495" s="194" t="s">
        <v>1415</v>
      </c>
      <c r="AX495" s="195" t="s">
        <v>1416</v>
      </c>
      <c r="AY495" s="123" t="str">
        <f t="shared" si="11"/>
        <v xml:space="preserve">M89629  Osteopathy after poliomyelitis, unspecified upper arm </v>
      </c>
    </row>
    <row r="496" spans="49:51" x14ac:dyDescent="0.3">
      <c r="AW496" s="194" t="s">
        <v>1417</v>
      </c>
      <c r="AX496" s="195" t="s">
        <v>1418</v>
      </c>
      <c r="AY496" s="123" t="str">
        <f t="shared" si="11"/>
        <v xml:space="preserve">M89631  Osteopathy after poliomyelitis, right forearm </v>
      </c>
    </row>
    <row r="497" spans="49:51" x14ac:dyDescent="0.3">
      <c r="AW497" s="194" t="s">
        <v>1419</v>
      </c>
      <c r="AX497" s="195" t="s">
        <v>1420</v>
      </c>
      <c r="AY497" s="123" t="str">
        <f t="shared" si="11"/>
        <v xml:space="preserve">M89632  Osteopathy after poliomyelitis, left forearm </v>
      </c>
    </row>
    <row r="498" spans="49:51" x14ac:dyDescent="0.3">
      <c r="AW498" s="194" t="s">
        <v>1421</v>
      </c>
      <c r="AX498" s="195" t="s">
        <v>1422</v>
      </c>
      <c r="AY498" s="123" t="str">
        <f t="shared" si="11"/>
        <v xml:space="preserve">M89639  Osteopathy after poliomyelitis, unspecified forearm </v>
      </c>
    </row>
    <row r="499" spans="49:51" x14ac:dyDescent="0.3">
      <c r="AW499" s="194" t="s">
        <v>1423</v>
      </c>
      <c r="AX499" s="195" t="s">
        <v>1424</v>
      </c>
      <c r="AY499" s="123" t="str">
        <f t="shared" si="11"/>
        <v xml:space="preserve">M89641  Osteopathy after poliomyelitis, right hand </v>
      </c>
    </row>
    <row r="500" spans="49:51" x14ac:dyDescent="0.3">
      <c r="AW500" s="194" t="s">
        <v>1425</v>
      </c>
      <c r="AX500" s="195" t="s">
        <v>1426</v>
      </c>
      <c r="AY500" s="123" t="str">
        <f t="shared" si="11"/>
        <v xml:space="preserve">M89642  Osteopathy after poliomyelitis, left hand </v>
      </c>
    </row>
    <row r="501" spans="49:51" x14ac:dyDescent="0.3">
      <c r="AW501" s="194" t="s">
        <v>1427</v>
      </c>
      <c r="AX501" s="195" t="s">
        <v>1428</v>
      </c>
      <c r="AY501" s="123" t="str">
        <f t="shared" si="11"/>
        <v xml:space="preserve">M89649  Osteopathy after poliomyelitis, unspecified hand </v>
      </c>
    </row>
    <row r="502" spans="49:51" x14ac:dyDescent="0.3">
      <c r="AW502" s="194" t="s">
        <v>1429</v>
      </c>
      <c r="AX502" s="195" t="s">
        <v>1430</v>
      </c>
      <c r="AY502" s="123" t="str">
        <f t="shared" si="11"/>
        <v xml:space="preserve">M89651  Osteopathy after poliomyelitis, right thigh </v>
      </c>
    </row>
    <row r="503" spans="49:51" x14ac:dyDescent="0.3">
      <c r="AW503" s="194" t="s">
        <v>1431</v>
      </c>
      <c r="AX503" s="195" t="s">
        <v>1432</v>
      </c>
      <c r="AY503" s="123" t="str">
        <f t="shared" si="11"/>
        <v xml:space="preserve">M89652  Osteopathy after poliomyelitis, left thigh </v>
      </c>
    </row>
    <row r="504" spans="49:51" x14ac:dyDescent="0.3">
      <c r="AW504" s="194" t="s">
        <v>1433</v>
      </c>
      <c r="AX504" s="195" t="s">
        <v>1434</v>
      </c>
      <c r="AY504" s="123" t="str">
        <f t="shared" si="11"/>
        <v xml:space="preserve">M89659  Osteopathy after poliomyelitis, unspecified thigh </v>
      </c>
    </row>
    <row r="505" spans="49:51" x14ac:dyDescent="0.3">
      <c r="AW505" s="194" t="s">
        <v>1435</v>
      </c>
      <c r="AX505" s="195" t="s">
        <v>1436</v>
      </c>
      <c r="AY505" s="123" t="str">
        <f t="shared" si="11"/>
        <v xml:space="preserve">M89661  Osteopathy after poliomyelitis, right lower leg </v>
      </c>
    </row>
    <row r="506" spans="49:51" x14ac:dyDescent="0.3">
      <c r="AW506" s="194" t="s">
        <v>1437</v>
      </c>
      <c r="AX506" s="195" t="s">
        <v>1438</v>
      </c>
      <c r="AY506" s="123" t="str">
        <f t="shared" si="11"/>
        <v xml:space="preserve">M89662  Osteopathy after poliomyelitis, left lower leg </v>
      </c>
    </row>
    <row r="507" spans="49:51" x14ac:dyDescent="0.3">
      <c r="AW507" s="194" t="s">
        <v>1439</v>
      </c>
      <c r="AX507" s="195" t="s">
        <v>1440</v>
      </c>
      <c r="AY507" s="123" t="str">
        <f t="shared" si="11"/>
        <v xml:space="preserve">M89669  Osteopathy after poliomyelitis, unspecified lower leg </v>
      </c>
    </row>
    <row r="508" spans="49:51" x14ac:dyDescent="0.3">
      <c r="AW508" s="194" t="s">
        <v>1441</v>
      </c>
      <c r="AX508" s="195" t="s">
        <v>1442</v>
      </c>
      <c r="AY508" s="123" t="str">
        <f t="shared" si="11"/>
        <v xml:space="preserve">M89671  Osteopathy after poliomyelitis, right ankle and foot </v>
      </c>
    </row>
    <row r="509" spans="49:51" x14ac:dyDescent="0.3">
      <c r="AW509" s="194" t="s">
        <v>1443</v>
      </c>
      <c r="AX509" s="195" t="s">
        <v>1444</v>
      </c>
      <c r="AY509" s="123" t="str">
        <f t="shared" si="11"/>
        <v xml:space="preserve">M89672  Osteopathy after poliomyelitis, left ankle and foot </v>
      </c>
    </row>
    <row r="510" spans="49:51" x14ac:dyDescent="0.3">
      <c r="AW510" s="194" t="s">
        <v>1445</v>
      </c>
      <c r="AX510" s="195" t="s">
        <v>1446</v>
      </c>
      <c r="AY510" s="123" t="str">
        <f t="shared" si="11"/>
        <v xml:space="preserve">M89679  Osteopathy after poliomyelitis, unspecified ankle and foot </v>
      </c>
    </row>
    <row r="511" spans="49:51" x14ac:dyDescent="0.3">
      <c r="AW511" s="194" t="s">
        <v>1447</v>
      </c>
      <c r="AX511" s="195" t="s">
        <v>1448</v>
      </c>
      <c r="AY511" s="123" t="str">
        <f t="shared" si="11"/>
        <v xml:space="preserve">M8968  Osteopathy after poliomyelitis, other site </v>
      </c>
    </row>
    <row r="512" spans="49:51" x14ac:dyDescent="0.3">
      <c r="AW512" s="194" t="s">
        <v>1449</v>
      </c>
      <c r="AX512" s="195" t="s">
        <v>1450</v>
      </c>
      <c r="AY512" s="123" t="str">
        <f t="shared" si="11"/>
        <v xml:space="preserve">M8969  Osteopathy after poliomyelitis, multiple sites </v>
      </c>
    </row>
    <row r="513" spans="49:51" x14ac:dyDescent="0.3">
      <c r="AW513" s="194" t="s">
        <v>1451</v>
      </c>
      <c r="AX513" s="195" t="s">
        <v>1452</v>
      </c>
      <c r="AY513" s="123" t="str">
        <f t="shared" si="11"/>
        <v xml:space="preserve">C9210  Chronic myeloid leukemia, BCR/ABL-positive, not having achieved remission </v>
      </c>
    </row>
    <row r="514" spans="49:51" x14ac:dyDescent="0.3">
      <c r="AW514" s="194" t="s">
        <v>1453</v>
      </c>
      <c r="AX514" s="195" t="s">
        <v>1454</v>
      </c>
      <c r="AY514" s="123" t="str">
        <f t="shared" si="11"/>
        <v xml:space="preserve">C9211  Chronic myeloid leukemia, BCR/ABL-positive, in remission </v>
      </c>
    </row>
    <row r="515" spans="49:51" x14ac:dyDescent="0.3">
      <c r="AW515" s="194" t="s">
        <v>1455</v>
      </c>
      <c r="AX515" s="195" t="s">
        <v>1456</v>
      </c>
      <c r="AY515" s="123" t="str">
        <f t="shared" ref="AY515:AY578" si="12">AW515&amp;" "&amp;AX515</f>
        <v xml:space="preserve">C9212  Chronic myeloid leukemia, BCR/ABL-positive, in relapse </v>
      </c>
    </row>
    <row r="516" spans="49:51" x14ac:dyDescent="0.3">
      <c r="AW516" s="194" t="s">
        <v>1457</v>
      </c>
      <c r="AX516" s="195" t="s">
        <v>1458</v>
      </c>
      <c r="AY516" s="123" t="str">
        <f t="shared" si="12"/>
        <v xml:space="preserve">A0102  Typhoid fever with heart involvement </v>
      </c>
    </row>
    <row r="517" spans="49:51" x14ac:dyDescent="0.3">
      <c r="AW517" s="194" t="s">
        <v>1459</v>
      </c>
      <c r="AX517" s="195" t="s">
        <v>1460</v>
      </c>
      <c r="AY517" s="123" t="str">
        <f t="shared" si="12"/>
        <v xml:space="preserve">A1884  Tuberculosis of heart </v>
      </c>
    </row>
    <row r="518" spans="49:51" x14ac:dyDescent="0.3">
      <c r="AW518" s="194" t="s">
        <v>1461</v>
      </c>
      <c r="AX518" s="195" t="s">
        <v>1462</v>
      </c>
      <c r="AY518" s="123" t="str">
        <f t="shared" si="12"/>
        <v xml:space="preserve">A3282  Listerial endocarditis </v>
      </c>
    </row>
    <row r="519" spans="49:51" x14ac:dyDescent="0.3">
      <c r="AW519" s="194" t="s">
        <v>1463</v>
      </c>
      <c r="AX519" s="195" t="s">
        <v>1464</v>
      </c>
      <c r="AY519" s="123" t="str">
        <f t="shared" si="12"/>
        <v xml:space="preserve">A3951  Meningococcal endocarditis </v>
      </c>
    </row>
    <row r="520" spans="49:51" x14ac:dyDescent="0.3">
      <c r="AW520" s="194" t="s">
        <v>1465</v>
      </c>
      <c r="AX520" s="195" t="s">
        <v>1466</v>
      </c>
      <c r="AY520" s="123" t="str">
        <f t="shared" si="12"/>
        <v xml:space="preserve">A5203  Syphilitic endocarditis </v>
      </c>
    </row>
    <row r="521" spans="49:51" x14ac:dyDescent="0.3">
      <c r="AW521" s="194" t="s">
        <v>1467</v>
      </c>
      <c r="AX521" s="195" t="s">
        <v>1468</v>
      </c>
      <c r="AY521" s="123" t="str">
        <f t="shared" si="12"/>
        <v xml:space="preserve">A78  Q fever </v>
      </c>
    </row>
    <row r="522" spans="49:51" x14ac:dyDescent="0.3">
      <c r="AW522" s="194" t="s">
        <v>1469</v>
      </c>
      <c r="AX522" s="195" t="s">
        <v>1470</v>
      </c>
      <c r="AY522" s="123" t="str">
        <f t="shared" si="12"/>
        <v xml:space="preserve">B3321  Viral endocarditis </v>
      </c>
    </row>
    <row r="523" spans="49:51" x14ac:dyDescent="0.3">
      <c r="AW523" s="194" t="s">
        <v>1471</v>
      </c>
      <c r="AX523" s="195" t="s">
        <v>1472</v>
      </c>
      <c r="AY523" s="123" t="str">
        <f t="shared" si="12"/>
        <v xml:space="preserve">B376  Candidal endocarditis </v>
      </c>
    </row>
    <row r="524" spans="49:51" x14ac:dyDescent="0.3">
      <c r="AW524" s="194" t="s">
        <v>1473</v>
      </c>
      <c r="AX524" s="195" t="s">
        <v>1474</v>
      </c>
      <c r="AY524" s="123" t="str">
        <f t="shared" si="12"/>
        <v xml:space="preserve">I330  Acute and subacute infective endocarditis </v>
      </c>
    </row>
    <row r="525" spans="49:51" x14ac:dyDescent="0.3">
      <c r="AW525" s="194" t="s">
        <v>1475</v>
      </c>
      <c r="AX525" s="195" t="s">
        <v>1476</v>
      </c>
      <c r="AY525" s="123" t="str">
        <f t="shared" si="12"/>
        <v xml:space="preserve">I339  Acute and subacute endocarditis, unspecified </v>
      </c>
    </row>
    <row r="526" spans="49:51" x14ac:dyDescent="0.3">
      <c r="AW526" s="194" t="s">
        <v>1477</v>
      </c>
      <c r="AX526" s="195" t="s">
        <v>1478</v>
      </c>
      <c r="AY526" s="123" t="str">
        <f t="shared" si="12"/>
        <v xml:space="preserve">I38  Endocarditis, valve unspecified </v>
      </c>
    </row>
    <row r="527" spans="49:51" x14ac:dyDescent="0.3">
      <c r="AW527" s="194" t="s">
        <v>1479</v>
      </c>
      <c r="AX527" s="195" t="s">
        <v>1480</v>
      </c>
      <c r="AY527" s="123" t="str">
        <f t="shared" si="12"/>
        <v xml:space="preserve">I39  Endocarditis and heart valve disorders in diseases classified elsewhere </v>
      </c>
    </row>
    <row r="528" spans="49:51" x14ac:dyDescent="0.3">
      <c r="AW528" s="194" t="s">
        <v>1481</v>
      </c>
      <c r="AX528" s="195" t="s">
        <v>1482</v>
      </c>
      <c r="AY528" s="123" t="str">
        <f t="shared" si="12"/>
        <v xml:space="preserve">M3211  Endocarditis in systemic lupus erythematosus </v>
      </c>
    </row>
    <row r="529" spans="49:51" x14ac:dyDescent="0.3">
      <c r="AW529" s="194" t="s">
        <v>1483</v>
      </c>
      <c r="AX529" s="195" t="s">
        <v>1484</v>
      </c>
      <c r="AY529" s="123" t="str">
        <f t="shared" si="12"/>
        <v xml:space="preserve">D800  Hereditary hypogammaglobulinemia </v>
      </c>
    </row>
    <row r="530" spans="49:51" x14ac:dyDescent="0.3">
      <c r="AW530" s="194" t="s">
        <v>1485</v>
      </c>
      <c r="AX530" s="195" t="s">
        <v>1486</v>
      </c>
      <c r="AY530" s="123" t="str">
        <f t="shared" si="12"/>
        <v xml:space="preserve">D801  Nonfamilial hypogammaglobulinemia </v>
      </c>
    </row>
    <row r="531" spans="49:51" x14ac:dyDescent="0.3">
      <c r="AW531" s="194" t="s">
        <v>1487</v>
      </c>
      <c r="AX531" s="195" t="s">
        <v>1488</v>
      </c>
      <c r="AY531" s="123" t="str">
        <f t="shared" si="12"/>
        <v xml:space="preserve">D802  Selective deficiency of immunoglobulin A [IgA] </v>
      </c>
    </row>
    <row r="532" spans="49:51" x14ac:dyDescent="0.3">
      <c r="AW532" s="194" t="s">
        <v>1489</v>
      </c>
      <c r="AX532" s="195" t="s">
        <v>1490</v>
      </c>
      <c r="AY532" s="123" t="str">
        <f t="shared" si="12"/>
        <v xml:space="preserve">D803  Selective deficiency of immunoglobulin G [IgG] subclasses </v>
      </c>
    </row>
    <row r="533" spans="49:51" x14ac:dyDescent="0.3">
      <c r="AW533" s="194" t="s">
        <v>1491</v>
      </c>
      <c r="AX533" s="195" t="s">
        <v>1492</v>
      </c>
      <c r="AY533" s="123" t="str">
        <f t="shared" si="12"/>
        <v xml:space="preserve">D804  Selective deficiency of immunoglobulin M [IgM] </v>
      </c>
    </row>
    <row r="534" spans="49:51" x14ac:dyDescent="0.3">
      <c r="AW534" s="194" t="s">
        <v>1493</v>
      </c>
      <c r="AX534" s="195" t="s">
        <v>1494</v>
      </c>
      <c r="AY534" s="123" t="str">
        <f t="shared" si="12"/>
        <v xml:space="preserve">D805  Immunodeficiency with increased immunoglobulin M [IgM] </v>
      </c>
    </row>
    <row r="535" spans="49:51" x14ac:dyDescent="0.3">
      <c r="AW535" s="194" t="s">
        <v>1495</v>
      </c>
      <c r="AX535" s="195" t="s">
        <v>1496</v>
      </c>
      <c r="AY535" s="123" t="str">
        <f t="shared" si="12"/>
        <v xml:space="preserve">D806  Antibody deficiency with near-normal immunoglobulins or with hyperimmunoglobulinemia </v>
      </c>
    </row>
    <row r="536" spans="49:51" x14ac:dyDescent="0.3">
      <c r="AW536" s="194" t="s">
        <v>1497</v>
      </c>
      <c r="AX536" s="195" t="s">
        <v>1498</v>
      </c>
      <c r="AY536" s="123" t="str">
        <f t="shared" si="12"/>
        <v xml:space="preserve">D807  Transient hypogammaglobulinemia of infancy </v>
      </c>
    </row>
    <row r="537" spans="49:51" x14ac:dyDescent="0.3">
      <c r="AW537" s="194" t="s">
        <v>1499</v>
      </c>
      <c r="AX537" s="195" t="s">
        <v>1500</v>
      </c>
      <c r="AY537" s="123" t="str">
        <f t="shared" si="12"/>
        <v xml:space="preserve">D808  Other immunodeficiencies with predominantly antibody defects </v>
      </c>
    </row>
    <row r="538" spans="49:51" x14ac:dyDescent="0.3">
      <c r="AW538" s="194" t="s">
        <v>1501</v>
      </c>
      <c r="AX538" s="195" t="s">
        <v>1502</v>
      </c>
      <c r="AY538" s="123" t="str">
        <f t="shared" si="12"/>
        <v xml:space="preserve">D809  Immunodeficiency with predominantly antibody defects, unspecified </v>
      </c>
    </row>
    <row r="539" spans="49:51" x14ac:dyDescent="0.3">
      <c r="AW539" s="194" t="s">
        <v>1503</v>
      </c>
      <c r="AX539" s="195" t="s">
        <v>1504</v>
      </c>
      <c r="AY539" s="123" t="str">
        <f t="shared" si="12"/>
        <v xml:space="preserve">D810  Severe combined immunodeficiency [SCID] with reticular dysgenesis </v>
      </c>
    </row>
    <row r="540" spans="49:51" x14ac:dyDescent="0.3">
      <c r="AW540" s="194" t="s">
        <v>1505</v>
      </c>
      <c r="AX540" s="195" t="s">
        <v>1506</v>
      </c>
      <c r="AY540" s="123" t="str">
        <f t="shared" si="12"/>
        <v xml:space="preserve">D811  Severe combined immunodeficiency [SCID] with low T- and B-cell numbers </v>
      </c>
    </row>
    <row r="541" spans="49:51" x14ac:dyDescent="0.3">
      <c r="AW541" s="194" t="s">
        <v>1507</v>
      </c>
      <c r="AX541" s="195" t="s">
        <v>1508</v>
      </c>
      <c r="AY541" s="123" t="str">
        <f t="shared" si="12"/>
        <v xml:space="preserve">D812  Severe combined immunodeficiency [SCID] with low or normal B-cell numbers </v>
      </c>
    </row>
    <row r="542" spans="49:51" x14ac:dyDescent="0.3">
      <c r="AW542" s="194" t="s">
        <v>1509</v>
      </c>
      <c r="AX542" s="195" t="s">
        <v>1510</v>
      </c>
      <c r="AY542" s="123" t="str">
        <f t="shared" si="12"/>
        <v xml:space="preserve">D813  Adenosine deaminase [ADA] deficiency </v>
      </c>
    </row>
    <row r="543" spans="49:51" x14ac:dyDescent="0.3">
      <c r="AW543" s="194" t="s">
        <v>1511</v>
      </c>
      <c r="AX543" s="195" t="s">
        <v>1512</v>
      </c>
      <c r="AY543" s="123" t="str">
        <f t="shared" si="12"/>
        <v xml:space="preserve">D814  Nezelof's syndrome </v>
      </c>
    </row>
    <row r="544" spans="49:51" x14ac:dyDescent="0.3">
      <c r="AW544" s="194" t="s">
        <v>1513</v>
      </c>
      <c r="AX544" s="195" t="s">
        <v>1514</v>
      </c>
      <c r="AY544" s="123" t="str">
        <f t="shared" si="12"/>
        <v xml:space="preserve">D815  Purine nucleoside phosphorylase [PNP] deficiency </v>
      </c>
    </row>
    <row r="545" spans="49:51" x14ac:dyDescent="0.3">
      <c r="AW545" s="194" t="s">
        <v>1515</v>
      </c>
      <c r="AX545" s="195" t="s">
        <v>1516</v>
      </c>
      <c r="AY545" s="123" t="str">
        <f t="shared" si="12"/>
        <v xml:space="preserve">D816  Major histocompatibility complex class I deficiency </v>
      </c>
    </row>
    <row r="546" spans="49:51" x14ac:dyDescent="0.3">
      <c r="AW546" s="194" t="s">
        <v>1517</v>
      </c>
      <c r="AX546" s="195" t="s">
        <v>1518</v>
      </c>
      <c r="AY546" s="123" t="str">
        <f t="shared" si="12"/>
        <v xml:space="preserve">D817  Major histocompatibility complex class II deficiency </v>
      </c>
    </row>
    <row r="547" spans="49:51" x14ac:dyDescent="0.3">
      <c r="AW547" s="194" t="s">
        <v>1519</v>
      </c>
      <c r="AX547" s="195" t="s">
        <v>1520</v>
      </c>
      <c r="AY547" s="123" t="str">
        <f t="shared" si="12"/>
        <v xml:space="preserve">D8189  Other combined immunodeficiencies </v>
      </c>
    </row>
    <row r="548" spans="49:51" x14ac:dyDescent="0.3">
      <c r="AW548" s="194" t="s">
        <v>1521</v>
      </c>
      <c r="AX548" s="195" t="s">
        <v>1522</v>
      </c>
      <c r="AY548" s="123" t="str">
        <f t="shared" si="12"/>
        <v xml:space="preserve">D819  Combined immunodeficiency, unspecified </v>
      </c>
    </row>
    <row r="549" spans="49:51" x14ac:dyDescent="0.3">
      <c r="AW549" s="194" t="s">
        <v>1523</v>
      </c>
      <c r="AX549" s="195" t="s">
        <v>1524</v>
      </c>
      <c r="AY549" s="123" t="str">
        <f t="shared" si="12"/>
        <v xml:space="preserve">D820  Wiskott-Aldrich syndrome </v>
      </c>
    </row>
    <row r="550" spans="49:51" x14ac:dyDescent="0.3">
      <c r="AW550" s="194" t="s">
        <v>1525</v>
      </c>
      <c r="AX550" s="195" t="s">
        <v>1526</v>
      </c>
      <c r="AY550" s="123" t="str">
        <f t="shared" si="12"/>
        <v xml:space="preserve">D821  Di George's syndrome </v>
      </c>
    </row>
    <row r="551" spans="49:51" x14ac:dyDescent="0.3">
      <c r="AW551" s="194" t="s">
        <v>1527</v>
      </c>
      <c r="AX551" s="195" t="s">
        <v>1528</v>
      </c>
      <c r="AY551" s="123" t="str">
        <f t="shared" si="12"/>
        <v xml:space="preserve">D822  Immunodeficiency with short-limbed stature </v>
      </c>
    </row>
    <row r="552" spans="49:51" x14ac:dyDescent="0.3">
      <c r="AW552" s="194" t="s">
        <v>1529</v>
      </c>
      <c r="AX552" s="195" t="s">
        <v>1530</v>
      </c>
      <c r="AY552" s="123" t="str">
        <f t="shared" si="12"/>
        <v xml:space="preserve">D823  Immunodeficiency following hereditary defective response to Epstein-Barr virus </v>
      </c>
    </row>
    <row r="553" spans="49:51" x14ac:dyDescent="0.3">
      <c r="AW553" s="194" t="s">
        <v>1531</v>
      </c>
      <c r="AX553" s="195" t="s">
        <v>1532</v>
      </c>
      <c r="AY553" s="123" t="str">
        <f t="shared" si="12"/>
        <v xml:space="preserve">D824  Hyperimmunoglobulin E [IgE] syndrome </v>
      </c>
    </row>
    <row r="554" spans="49:51" x14ac:dyDescent="0.3">
      <c r="AW554" s="194" t="s">
        <v>1533</v>
      </c>
      <c r="AX554" s="195" t="s">
        <v>1534</v>
      </c>
      <c r="AY554" s="123" t="str">
        <f t="shared" si="12"/>
        <v xml:space="preserve">D828  Immunodeficiency associated with other specified major defects </v>
      </c>
    </row>
    <row r="555" spans="49:51" x14ac:dyDescent="0.3">
      <c r="AW555" s="194" t="s">
        <v>1535</v>
      </c>
      <c r="AX555" s="195" t="s">
        <v>1536</v>
      </c>
      <c r="AY555" s="123" t="str">
        <f t="shared" si="12"/>
        <v xml:space="preserve">D829  Immunodeficiency associated with major defect, unspecified </v>
      </c>
    </row>
    <row r="556" spans="49:51" x14ac:dyDescent="0.3">
      <c r="AW556" s="194" t="s">
        <v>1537</v>
      </c>
      <c r="AX556" s="195" t="s">
        <v>1538</v>
      </c>
      <c r="AY556" s="123" t="str">
        <f t="shared" si="12"/>
        <v xml:space="preserve">D830  Common variable immunodeficiency with predominant abnormalities of B-cell numbers and function </v>
      </c>
    </row>
    <row r="557" spans="49:51" x14ac:dyDescent="0.3">
      <c r="AW557" s="194" t="s">
        <v>1539</v>
      </c>
      <c r="AX557" s="195" t="s">
        <v>1540</v>
      </c>
      <c r="AY557" s="123" t="str">
        <f t="shared" si="12"/>
        <v xml:space="preserve">D831  Common variable immunodeficiency with predominant immunoregulatory T-cell disorders </v>
      </c>
    </row>
    <row r="558" spans="49:51" x14ac:dyDescent="0.3">
      <c r="AW558" s="194" t="s">
        <v>1541</v>
      </c>
      <c r="AX558" s="195" t="s">
        <v>1542</v>
      </c>
      <c r="AY558" s="123" t="str">
        <f t="shared" si="12"/>
        <v xml:space="preserve">D832  Common variable immunodeficiency with autoantibodies to B- or T-cells </v>
      </c>
    </row>
    <row r="559" spans="49:51" x14ac:dyDescent="0.3">
      <c r="AW559" s="194" t="s">
        <v>1543</v>
      </c>
      <c r="AX559" s="195" t="s">
        <v>1544</v>
      </c>
      <c r="AY559" s="123" t="str">
        <f t="shared" si="12"/>
        <v xml:space="preserve">D838  Other common variable immunodeficiencies </v>
      </c>
    </row>
    <row r="560" spans="49:51" x14ac:dyDescent="0.3">
      <c r="AW560" s="194" t="s">
        <v>1545</v>
      </c>
      <c r="AX560" s="195" t="s">
        <v>1546</v>
      </c>
      <c r="AY560" s="123" t="str">
        <f t="shared" si="12"/>
        <v xml:space="preserve">D839  Common variable immunodeficiency, unspecified </v>
      </c>
    </row>
    <row r="561" spans="49:51" x14ac:dyDescent="0.3">
      <c r="AW561" s="194" t="s">
        <v>1547</v>
      </c>
      <c r="AX561" s="195" t="s">
        <v>1548</v>
      </c>
      <c r="AY561" s="123" t="str">
        <f t="shared" si="12"/>
        <v xml:space="preserve">D840  Lymphocyte function antigen-1 [LFA-1] defect </v>
      </c>
    </row>
    <row r="562" spans="49:51" x14ac:dyDescent="0.3">
      <c r="AW562" s="194" t="s">
        <v>1549</v>
      </c>
      <c r="AX562" s="195" t="s">
        <v>1550</v>
      </c>
      <c r="AY562" s="123" t="str">
        <f t="shared" si="12"/>
        <v xml:space="preserve">D848  Other specified immunodeficiencies </v>
      </c>
    </row>
    <row r="563" spans="49:51" x14ac:dyDescent="0.3">
      <c r="AW563" s="194" t="s">
        <v>1551</v>
      </c>
      <c r="AX563" s="195" t="s">
        <v>1552</v>
      </c>
      <c r="AY563" s="123" t="str">
        <f t="shared" si="12"/>
        <v xml:space="preserve">D849  Immunodeficiency, unspecified </v>
      </c>
    </row>
    <row r="564" spans="49:51" x14ac:dyDescent="0.3">
      <c r="AW564" s="194" t="s">
        <v>1553</v>
      </c>
      <c r="AX564" s="195" t="s">
        <v>1554</v>
      </c>
      <c r="AY564" s="123" t="str">
        <f t="shared" si="12"/>
        <v xml:space="preserve">D893  Immune reconstitution syndrome </v>
      </c>
    </row>
    <row r="565" spans="49:51" x14ac:dyDescent="0.3">
      <c r="AW565" s="194" t="s">
        <v>1555</v>
      </c>
      <c r="AX565" s="195" t="s">
        <v>1556</v>
      </c>
      <c r="AY565" s="123" t="str">
        <f t="shared" si="12"/>
        <v xml:space="preserve">D8982  Autoimmune lymphoproliferative syndrome [ALPS] </v>
      </c>
    </row>
    <row r="566" spans="49:51" x14ac:dyDescent="0.3">
      <c r="AW566" s="194" t="s">
        <v>1557</v>
      </c>
      <c r="AX566" s="195" t="s">
        <v>1558</v>
      </c>
      <c r="AY566" s="123" t="str">
        <f t="shared" si="12"/>
        <v xml:space="preserve">D8989  Other specified disorders involving the immune mechanism, not elsewhere classified </v>
      </c>
    </row>
    <row r="567" spans="49:51" x14ac:dyDescent="0.3">
      <c r="AW567" s="194" t="s">
        <v>1559</v>
      </c>
      <c r="AX567" s="195" t="s">
        <v>1560</v>
      </c>
      <c r="AY567" s="123" t="str">
        <f t="shared" si="12"/>
        <v xml:space="preserve">D899  Disorder involving the immune mechanism, unspecified </v>
      </c>
    </row>
    <row r="568" spans="49:51" x14ac:dyDescent="0.3">
      <c r="AW568" s="194" t="s">
        <v>1561</v>
      </c>
      <c r="AX568" s="195" t="s">
        <v>1562</v>
      </c>
      <c r="AY568" s="123" t="str">
        <f t="shared" si="12"/>
        <v xml:space="preserve">I8500  Esophageal varices without bleeding </v>
      </c>
    </row>
    <row r="569" spans="49:51" x14ac:dyDescent="0.3">
      <c r="AW569" s="194" t="s">
        <v>1563</v>
      </c>
      <c r="AX569" s="195" t="s">
        <v>1564</v>
      </c>
      <c r="AY569" s="123" t="str">
        <f t="shared" si="12"/>
        <v xml:space="preserve">I8501  Esophageal varices with bleeding </v>
      </c>
    </row>
    <row r="570" spans="49:51" x14ac:dyDescent="0.3">
      <c r="AW570" s="194" t="s">
        <v>1565</v>
      </c>
      <c r="AX570" s="195" t="s">
        <v>1566</v>
      </c>
      <c r="AY570" s="123" t="str">
        <f t="shared" si="12"/>
        <v xml:space="preserve">I8510  Secondary esophageal varices without bleeding </v>
      </c>
    </row>
    <row r="571" spans="49:51" x14ac:dyDescent="0.3">
      <c r="AW571" s="194" t="s">
        <v>1567</v>
      </c>
      <c r="AX571" s="195" t="s">
        <v>1568</v>
      </c>
      <c r="AY571" s="123" t="str">
        <f t="shared" si="12"/>
        <v xml:space="preserve">I8511  Secondary esophageal varices with bleeding </v>
      </c>
    </row>
    <row r="572" spans="49:51" x14ac:dyDescent="0.3">
      <c r="AW572" s="194" t="s">
        <v>1569</v>
      </c>
      <c r="AX572" s="195" t="s">
        <v>1570</v>
      </c>
      <c r="AY572" s="123" t="str">
        <f t="shared" si="12"/>
        <v xml:space="preserve">K7041  Alcoholic hepatic failure with coma </v>
      </c>
    </row>
    <row r="573" spans="49:51" x14ac:dyDescent="0.3">
      <c r="AW573" s="194" t="s">
        <v>1571</v>
      </c>
      <c r="AX573" s="195" t="s">
        <v>1572</v>
      </c>
      <c r="AY573" s="123" t="str">
        <f t="shared" si="12"/>
        <v xml:space="preserve">K7111  Toxic liver disease with hepatic necrosis, with coma </v>
      </c>
    </row>
    <row r="574" spans="49:51" x14ac:dyDescent="0.3">
      <c r="AW574" s="194" t="s">
        <v>1573</v>
      </c>
      <c r="AX574" s="195" t="s">
        <v>1574</v>
      </c>
      <c r="AY574" s="123" t="str">
        <f t="shared" si="12"/>
        <v xml:space="preserve">K7201  Acute and subacute hepatic failure with coma </v>
      </c>
    </row>
    <row r="575" spans="49:51" x14ac:dyDescent="0.3">
      <c r="AW575" s="194" t="s">
        <v>1575</v>
      </c>
      <c r="AX575" s="195" t="s">
        <v>1576</v>
      </c>
      <c r="AY575" s="123" t="str">
        <f t="shared" si="12"/>
        <v xml:space="preserve">K7210  Chronic hepatic failure without coma </v>
      </c>
    </row>
    <row r="576" spans="49:51" x14ac:dyDescent="0.3">
      <c r="AW576" s="194" t="s">
        <v>1577</v>
      </c>
      <c r="AX576" s="195" t="s">
        <v>1578</v>
      </c>
      <c r="AY576" s="123" t="str">
        <f t="shared" si="12"/>
        <v xml:space="preserve">K7211  Chronic hepatic failure with coma </v>
      </c>
    </row>
    <row r="577" spans="49:51" x14ac:dyDescent="0.3">
      <c r="AW577" s="194" t="s">
        <v>1579</v>
      </c>
      <c r="AX577" s="195" t="s">
        <v>1580</v>
      </c>
      <c r="AY577" s="123" t="str">
        <f t="shared" si="12"/>
        <v xml:space="preserve">K7290  Hepatic failure, unspecified without coma </v>
      </c>
    </row>
    <row r="578" spans="49:51" x14ac:dyDescent="0.3">
      <c r="AW578" s="194" t="s">
        <v>1581</v>
      </c>
      <c r="AX578" s="195" t="s">
        <v>1582</v>
      </c>
      <c r="AY578" s="123" t="str">
        <f t="shared" si="12"/>
        <v xml:space="preserve">K7291  Hepatic failure, unspecified with coma </v>
      </c>
    </row>
    <row r="579" spans="49:51" x14ac:dyDescent="0.3">
      <c r="AW579" s="194" t="s">
        <v>1583</v>
      </c>
      <c r="AX579" s="195" t="s">
        <v>1584</v>
      </c>
      <c r="AY579" s="123" t="str">
        <f t="shared" ref="AY579:AY642" si="13">AW579&amp;" "&amp;AX579</f>
        <v xml:space="preserve">K766  Portal hypertension </v>
      </c>
    </row>
    <row r="580" spans="49:51" x14ac:dyDescent="0.3">
      <c r="AW580" s="194" t="s">
        <v>1585</v>
      </c>
      <c r="AX580" s="195" t="s">
        <v>1586</v>
      </c>
      <c r="AY580" s="123" t="str">
        <f t="shared" si="13"/>
        <v xml:space="preserve">K767  Hepatorenal syndrome </v>
      </c>
    </row>
    <row r="581" spans="49:51" x14ac:dyDescent="0.3">
      <c r="AW581" s="194" t="s">
        <v>1587</v>
      </c>
      <c r="AX581" s="195" t="s">
        <v>1588</v>
      </c>
      <c r="AY581" s="123" t="str">
        <f t="shared" si="13"/>
        <v xml:space="preserve">K7681  Hepatopulmonary syndrome </v>
      </c>
    </row>
    <row r="582" spans="49:51" x14ac:dyDescent="0.3">
      <c r="AW582" s="194" t="s">
        <v>1589</v>
      </c>
      <c r="AX582" s="195" t="s">
        <v>1590</v>
      </c>
      <c r="AY582" s="123" t="str">
        <f t="shared" si="13"/>
        <v xml:space="preserve">G47411  Narcolepsy with cataplexy </v>
      </c>
    </row>
    <row r="583" spans="49:51" x14ac:dyDescent="0.3">
      <c r="AW583" s="194" t="s">
        <v>1591</v>
      </c>
      <c r="AX583" s="195" t="s">
        <v>1592</v>
      </c>
      <c r="AY583" s="123" t="str">
        <f t="shared" si="13"/>
        <v xml:space="preserve">G47419  Narcolepsy without cataplexy </v>
      </c>
    </row>
    <row r="584" spans="49:51" x14ac:dyDescent="0.3">
      <c r="AW584" s="194" t="s">
        <v>1593</v>
      </c>
      <c r="AX584" s="195" t="s">
        <v>1594</v>
      </c>
      <c r="AY584" s="123" t="str">
        <f t="shared" si="13"/>
        <v xml:space="preserve">G47421  Narcolepsy in conditions classified elsewhere with cataplexy </v>
      </c>
    </row>
    <row r="585" spans="49:51" x14ac:dyDescent="0.3">
      <c r="AW585" s="194" t="s">
        <v>1595</v>
      </c>
      <c r="AX585" s="195" t="s">
        <v>1596</v>
      </c>
      <c r="AY585" s="123" t="str">
        <f t="shared" si="13"/>
        <v xml:space="preserve">G47429  Narcolepsy in conditions classified elsewhere without cataplexy </v>
      </c>
    </row>
    <row r="586" spans="49:51" x14ac:dyDescent="0.3">
      <c r="AW586" s="194" t="s">
        <v>1597</v>
      </c>
      <c r="AX586" s="195" t="s">
        <v>1598</v>
      </c>
      <c r="AY586" s="123" t="str">
        <f t="shared" si="13"/>
        <v xml:space="preserve">E840  Cystic fibrosis with pulmonary manifestations </v>
      </c>
    </row>
    <row r="587" spans="49:51" x14ac:dyDescent="0.3">
      <c r="AW587" s="194" t="s">
        <v>1599</v>
      </c>
      <c r="AX587" s="195" t="s">
        <v>1600</v>
      </c>
      <c r="AY587" s="123" t="str">
        <f t="shared" si="13"/>
        <v xml:space="preserve">E8411  Meconium ileus in cystic fibrosis </v>
      </c>
    </row>
    <row r="588" spans="49:51" x14ac:dyDescent="0.3">
      <c r="AW588" s="194" t="s">
        <v>1601</v>
      </c>
      <c r="AX588" s="195" t="s">
        <v>1602</v>
      </c>
      <c r="AY588" s="123" t="str">
        <f t="shared" si="13"/>
        <v xml:space="preserve">E8419  Cystic fibrosis with other intestinal manifestations </v>
      </c>
    </row>
    <row r="589" spans="49:51" x14ac:dyDescent="0.3">
      <c r="AW589" s="194" t="s">
        <v>1603</v>
      </c>
      <c r="AX589" s="195" t="s">
        <v>1604</v>
      </c>
      <c r="AY589" s="123" t="str">
        <f t="shared" si="13"/>
        <v xml:space="preserve">E848  Cystic fibrosis with other manifestations </v>
      </c>
    </row>
    <row r="590" spans="49:51" x14ac:dyDescent="0.3">
      <c r="AW590" s="194" t="s">
        <v>1605</v>
      </c>
      <c r="AX590" s="195" t="s">
        <v>1606</v>
      </c>
      <c r="AY590" s="123" t="str">
        <f t="shared" si="13"/>
        <v xml:space="preserve">E849  Cystic fibrosis, unspecified </v>
      </c>
    </row>
    <row r="591" spans="49:51" x14ac:dyDescent="0.3">
      <c r="AW591" s="194" t="s">
        <v>1607</v>
      </c>
      <c r="AX591" s="195" t="s">
        <v>1608</v>
      </c>
      <c r="AY591" s="123" t="str">
        <f t="shared" si="13"/>
        <v xml:space="preserve">D841  Defects in the complement system </v>
      </c>
    </row>
    <row r="592" spans="49:51" x14ac:dyDescent="0.3">
      <c r="AW592" s="194" t="s">
        <v>1609</v>
      </c>
      <c r="AX592" s="195" t="s">
        <v>1610</v>
      </c>
      <c r="AY592" s="123" t="str">
        <f t="shared" si="13"/>
        <v xml:space="preserve">E8801  Alpha-1-antitrypsin deficiency </v>
      </c>
    </row>
    <row r="593" spans="49:51" x14ac:dyDescent="0.3">
      <c r="AW593" s="194" t="s">
        <v>1611</v>
      </c>
      <c r="AX593" s="195" t="s">
        <v>1612</v>
      </c>
      <c r="AY593" s="123" t="str">
        <f t="shared" si="13"/>
        <v xml:space="preserve">E6601  Morbid (severe) obesity due to excess calories </v>
      </c>
    </row>
    <row r="594" spans="49:51" x14ac:dyDescent="0.3">
      <c r="AW594" s="194" t="s">
        <v>1613</v>
      </c>
      <c r="AX594" s="195" t="s">
        <v>1614</v>
      </c>
      <c r="AY594" s="123" t="str">
        <f t="shared" si="13"/>
        <v xml:space="preserve">E662  Morbid (severe) obesity with alveolar hypoventilation </v>
      </c>
    </row>
    <row r="595" spans="49:51" x14ac:dyDescent="0.3">
      <c r="AW595" s="194" t="s">
        <v>1615</v>
      </c>
      <c r="AX595" s="195" t="s">
        <v>1616</v>
      </c>
      <c r="AY595" s="123" t="str">
        <f t="shared" si="13"/>
        <v xml:space="preserve">Z6841  Body mass index (BMI) 40.0-44.9, adult </v>
      </c>
    </row>
    <row r="596" spans="49:51" x14ac:dyDescent="0.3">
      <c r="AW596" s="194" t="s">
        <v>1617</v>
      </c>
      <c r="AX596" s="195" t="s">
        <v>1618</v>
      </c>
      <c r="AY596" s="123" t="str">
        <f t="shared" si="13"/>
        <v xml:space="preserve">Z6842  Body mass index (BMI) 45.0-49.9, adult </v>
      </c>
    </row>
    <row r="597" spans="49:51" x14ac:dyDescent="0.3">
      <c r="AW597" s="194" t="s">
        <v>1619</v>
      </c>
      <c r="AX597" s="195" t="s">
        <v>1620</v>
      </c>
      <c r="AY597" s="123" t="str">
        <f t="shared" si="13"/>
        <v xml:space="preserve">Z6843  Body mass index (BMI) 50-59.9 , adult </v>
      </c>
    </row>
    <row r="598" spans="49:51" x14ac:dyDescent="0.3">
      <c r="AW598" s="194" t="s">
        <v>1621</v>
      </c>
      <c r="AX598" s="195" t="s">
        <v>1622</v>
      </c>
      <c r="AY598" s="123" t="str">
        <f t="shared" si="13"/>
        <v xml:space="preserve">Z6844  Body mass index (BMI) 60.0-69.9, adult </v>
      </c>
    </row>
    <row r="599" spans="49:51" x14ac:dyDescent="0.3">
      <c r="AW599" s="194" t="s">
        <v>1623</v>
      </c>
      <c r="AX599" s="195" t="s">
        <v>1624</v>
      </c>
      <c r="AY599" s="123" t="str">
        <f t="shared" si="13"/>
        <v xml:space="preserve">Z6845  Body mass index (BMI) 70 or greater, adult </v>
      </c>
    </row>
    <row r="600" spans="49:51" x14ac:dyDescent="0.3">
      <c r="AW600" s="194" t="s">
        <v>1625</v>
      </c>
      <c r="AX600" s="195" t="s">
        <v>1626</v>
      </c>
      <c r="AY600" s="123" t="str">
        <f t="shared" si="13"/>
        <v xml:space="preserve">L4050  Arthropathic psoriasis, unspecified </v>
      </c>
    </row>
    <row r="601" spans="49:51" x14ac:dyDescent="0.3">
      <c r="AW601" s="194" t="s">
        <v>1627</v>
      </c>
      <c r="AX601" s="195" t="s">
        <v>1628</v>
      </c>
      <c r="AY601" s="123" t="str">
        <f t="shared" si="13"/>
        <v xml:space="preserve">L4051  Distal interphalangeal psoriatic arthropathy </v>
      </c>
    </row>
    <row r="602" spans="49:51" x14ac:dyDescent="0.3">
      <c r="AW602" s="194" t="s">
        <v>1629</v>
      </c>
      <c r="AX602" s="195" t="s">
        <v>1630</v>
      </c>
      <c r="AY602" s="123" t="str">
        <f t="shared" si="13"/>
        <v xml:space="preserve">L4052  Psoriatic arthritis mutilans </v>
      </c>
    </row>
    <row r="603" spans="49:51" x14ac:dyDescent="0.3">
      <c r="AW603" s="194" t="s">
        <v>1631</v>
      </c>
      <c r="AX603" s="195" t="s">
        <v>1632</v>
      </c>
      <c r="AY603" s="123" t="str">
        <f t="shared" si="13"/>
        <v xml:space="preserve">L4053  Psoriatic spondylitis </v>
      </c>
    </row>
    <row r="604" spans="49:51" x14ac:dyDescent="0.3">
      <c r="AW604" s="194" t="s">
        <v>1633</v>
      </c>
      <c r="AX604" s="195" t="s">
        <v>1634</v>
      </c>
      <c r="AY604" s="123" t="str">
        <f t="shared" si="13"/>
        <v xml:space="preserve">L4054  Psoriatic juvenile arthropathy </v>
      </c>
    </row>
    <row r="605" spans="49:51" x14ac:dyDescent="0.3">
      <c r="AW605" s="194" t="s">
        <v>1635</v>
      </c>
      <c r="AX605" s="195" t="s">
        <v>1636</v>
      </c>
      <c r="AY605" s="123" t="str">
        <f t="shared" si="13"/>
        <v xml:space="preserve">L4059  Other psoriatic arthropathy </v>
      </c>
    </row>
    <row r="606" spans="49:51" x14ac:dyDescent="0.3">
      <c r="AW606" s="194" t="s">
        <v>1637</v>
      </c>
      <c r="AX606" s="195" t="s">
        <v>1638</v>
      </c>
      <c r="AY606" s="123" t="str">
        <f t="shared" si="13"/>
        <v xml:space="preserve">M340  Progressive systemic sclerosis </v>
      </c>
    </row>
    <row r="607" spans="49:51" x14ac:dyDescent="0.3">
      <c r="AW607" s="194" t="s">
        <v>1639</v>
      </c>
      <c r="AX607" s="195" t="s">
        <v>1640</v>
      </c>
      <c r="AY607" s="123" t="str">
        <f t="shared" si="13"/>
        <v xml:space="preserve">M341  CR(E)ST syndrome </v>
      </c>
    </row>
    <row r="608" spans="49:51" x14ac:dyDescent="0.3">
      <c r="AW608" s="194" t="s">
        <v>1641</v>
      </c>
      <c r="AX608" s="195" t="s">
        <v>1642</v>
      </c>
      <c r="AY608" s="123" t="str">
        <f t="shared" si="13"/>
        <v xml:space="preserve">M342  Systemic sclerosis induced by drug and chemical </v>
      </c>
    </row>
    <row r="609" spans="49:51" x14ac:dyDescent="0.3">
      <c r="AW609" s="194" t="s">
        <v>1643</v>
      </c>
      <c r="AX609" s="195" t="s">
        <v>1644</v>
      </c>
      <c r="AY609" s="123" t="str">
        <f t="shared" si="13"/>
        <v xml:space="preserve">M3481  Systemic sclerosis with lung involvement </v>
      </c>
    </row>
    <row r="610" spans="49:51" x14ac:dyDescent="0.3">
      <c r="AW610" s="194" t="s">
        <v>1645</v>
      </c>
      <c r="AX610" s="195" t="s">
        <v>1646</v>
      </c>
      <c r="AY610" s="123" t="str">
        <f t="shared" si="13"/>
        <v xml:space="preserve">M3482  Systemic sclerosis with myopathy </v>
      </c>
    </row>
    <row r="611" spans="49:51" x14ac:dyDescent="0.3">
      <c r="AW611" s="194" t="s">
        <v>1647</v>
      </c>
      <c r="AX611" s="195" t="s">
        <v>1648</v>
      </c>
      <c r="AY611" s="123" t="str">
        <f t="shared" si="13"/>
        <v xml:space="preserve">M3483  Systemic sclerosis with polyneuropathy </v>
      </c>
    </row>
    <row r="612" spans="49:51" x14ac:dyDescent="0.3">
      <c r="AW612" s="194" t="s">
        <v>1649</v>
      </c>
      <c r="AX612" s="195" t="s">
        <v>1650</v>
      </c>
      <c r="AY612" s="123" t="str">
        <f t="shared" si="13"/>
        <v xml:space="preserve">M3489  Other systemic sclerosis </v>
      </c>
    </row>
    <row r="613" spans="49:51" x14ac:dyDescent="0.3">
      <c r="AW613" s="194" t="s">
        <v>1651</v>
      </c>
      <c r="AX613" s="195" t="s">
        <v>1652</v>
      </c>
      <c r="AY613" s="123" t="str">
        <f t="shared" si="13"/>
        <v xml:space="preserve">M349  Systemic sclerosis, unspecified </v>
      </c>
    </row>
    <row r="614" spans="49:51" x14ac:dyDescent="0.3">
      <c r="AW614" s="194" t="s">
        <v>1653</v>
      </c>
      <c r="AX614" s="195" t="s">
        <v>1654</v>
      </c>
      <c r="AY614" s="123" t="str">
        <f t="shared" si="13"/>
        <v xml:space="preserve">K860  Alcohol-induced chronic pancreatitis </v>
      </c>
    </row>
    <row r="615" spans="49:51" x14ac:dyDescent="0.3">
      <c r="AW615" s="194" t="s">
        <v>1655</v>
      </c>
      <c r="AX615" s="195" t="s">
        <v>1656</v>
      </c>
      <c r="AY615" s="123" t="str">
        <f t="shared" si="13"/>
        <v xml:space="preserve">K861  Other chronic pancreatitis </v>
      </c>
    </row>
    <row r="616" spans="49:51" x14ac:dyDescent="0.3">
      <c r="AW616" s="194" t="s">
        <v>1657</v>
      </c>
      <c r="AX616" s="195" t="s">
        <v>1658</v>
      </c>
      <c r="AY616" s="123" t="str">
        <f t="shared" si="13"/>
        <v xml:space="preserve">E08351  Diabetes mellitus due to underlying condition with proliferative diabetic retinopathy with macular edema </v>
      </c>
    </row>
    <row r="617" spans="49:51" x14ac:dyDescent="0.3">
      <c r="AW617" s="194" t="s">
        <v>1659</v>
      </c>
      <c r="AX617" s="195" t="s">
        <v>1660</v>
      </c>
      <c r="AY617" s="123" t="str">
        <f t="shared" si="13"/>
        <v xml:space="preserve">E08359  Diabetes mellitus due to underlying condition with proliferative diabetic retinopathy without macular edema </v>
      </c>
    </row>
    <row r="618" spans="49:51" x14ac:dyDescent="0.3">
      <c r="AW618" s="194" t="s">
        <v>1661</v>
      </c>
      <c r="AX618" s="195" t="s">
        <v>1662</v>
      </c>
      <c r="AY618" s="123" t="str">
        <f t="shared" si="13"/>
        <v xml:space="preserve">E09351  Drug or chemical induced diabetes mellitus with proliferative diabetic retinopathy with macular edema </v>
      </c>
    </row>
    <row r="619" spans="49:51" x14ac:dyDescent="0.3">
      <c r="AW619" s="194" t="s">
        <v>1663</v>
      </c>
      <c r="AX619" s="195" t="s">
        <v>1664</v>
      </c>
      <c r="AY619" s="123" t="str">
        <f t="shared" si="13"/>
        <v xml:space="preserve">E09359  Drug or chemical induced diabetes mellitus with proliferative diabetic retinopathy without macular edema </v>
      </c>
    </row>
    <row r="620" spans="49:51" x14ac:dyDescent="0.3">
      <c r="AW620" s="194" t="s">
        <v>1665</v>
      </c>
      <c r="AX620" s="195" t="s">
        <v>1666</v>
      </c>
      <c r="AY620" s="123" t="str">
        <f t="shared" si="13"/>
        <v xml:space="preserve">E10351  Type 1 diabetes mellitus with proliferative diabetic retinopathy with macular edema </v>
      </c>
    </row>
    <row r="621" spans="49:51" x14ac:dyDescent="0.3">
      <c r="AW621" s="194" t="s">
        <v>1667</v>
      </c>
      <c r="AX621" s="195" t="s">
        <v>1668</v>
      </c>
      <c r="AY621" s="123" t="str">
        <f t="shared" si="13"/>
        <v xml:space="preserve">E10359  Type 1 diabetes mellitus with proliferative diabetic retinopathy without macular edema </v>
      </c>
    </row>
    <row r="622" spans="49:51" x14ac:dyDescent="0.3">
      <c r="AW622" s="194" t="s">
        <v>1669</v>
      </c>
      <c r="AX622" s="195" t="s">
        <v>1670</v>
      </c>
      <c r="AY622" s="123" t="str">
        <f t="shared" si="13"/>
        <v xml:space="preserve">E11351  Type 2 diabetes mellitus with proliferative diabetic retinopathy with macular edema </v>
      </c>
    </row>
    <row r="623" spans="49:51" x14ac:dyDescent="0.3">
      <c r="AW623" s="194" t="s">
        <v>1671</v>
      </c>
      <c r="AX623" s="195" t="s">
        <v>1672</v>
      </c>
      <c r="AY623" s="123" t="str">
        <f t="shared" si="13"/>
        <v xml:space="preserve">E11359  Type 2 diabetes mellitus with proliferative diabetic retinopathy without macular edema </v>
      </c>
    </row>
    <row r="624" spans="49:51" x14ac:dyDescent="0.3">
      <c r="AW624" s="194" t="s">
        <v>1673</v>
      </c>
      <c r="AX624" s="195" t="s">
        <v>1674</v>
      </c>
      <c r="AY624" s="123" t="str">
        <f t="shared" si="13"/>
        <v xml:space="preserve">E13351  Other specified diabetes mellitus with proliferative diabetic retinopathy with macular edema </v>
      </c>
    </row>
    <row r="625" spans="49:51" x14ac:dyDescent="0.3">
      <c r="AW625" s="194" t="s">
        <v>1675</v>
      </c>
      <c r="AX625" s="195" t="s">
        <v>1676</v>
      </c>
      <c r="AY625" s="123" t="str">
        <f t="shared" si="13"/>
        <v xml:space="preserve">E13359  Other specified diabetes mellitus with proliferative diabetic retinopathy without macular edema </v>
      </c>
    </row>
    <row r="626" spans="49:51" x14ac:dyDescent="0.3">
      <c r="AW626" s="194" t="s">
        <v>1677</v>
      </c>
      <c r="AX626" s="195" t="s">
        <v>1678</v>
      </c>
      <c r="AY626" s="123" t="str">
        <f t="shared" si="13"/>
        <v xml:space="preserve">H4310  Vitreous hemorrhage, unspecified eye </v>
      </c>
    </row>
    <row r="627" spans="49:51" x14ac:dyDescent="0.3">
      <c r="AW627" s="194" t="s">
        <v>1679</v>
      </c>
      <c r="AX627" s="195" t="s">
        <v>1680</v>
      </c>
      <c r="AY627" s="123" t="str">
        <f t="shared" si="13"/>
        <v xml:space="preserve">H4311  Vitreous hemorrhage, right eye </v>
      </c>
    </row>
    <row r="628" spans="49:51" x14ac:dyDescent="0.3">
      <c r="AW628" s="194" t="s">
        <v>1681</v>
      </c>
      <c r="AX628" s="195" t="s">
        <v>1682</v>
      </c>
      <c r="AY628" s="123" t="str">
        <f t="shared" si="13"/>
        <v xml:space="preserve">H4312  Vitreous hemorrhage, left eye </v>
      </c>
    </row>
    <row r="629" spans="49:51" x14ac:dyDescent="0.3">
      <c r="AW629" s="194" t="s">
        <v>1683</v>
      </c>
      <c r="AX629" s="195" t="s">
        <v>1684</v>
      </c>
      <c r="AY629" s="123" t="str">
        <f t="shared" si="13"/>
        <v xml:space="preserve">H4313  Vitreous hemorrhage, bilateral </v>
      </c>
    </row>
    <row r="630" spans="49:51" x14ac:dyDescent="0.3">
      <c r="AW630" s="194" t="s">
        <v>1685</v>
      </c>
      <c r="AX630" s="195" t="s">
        <v>1686</v>
      </c>
      <c r="AY630" s="123" t="str">
        <f t="shared" si="13"/>
        <v xml:space="preserve">M96621  Fracture of humerus following insertion of orthopedic implant, joint prosthesis, or bone plate, right arm </v>
      </c>
    </row>
    <row r="631" spans="49:51" x14ac:dyDescent="0.3">
      <c r="AW631" s="194" t="s">
        <v>1687</v>
      </c>
      <c r="AX631" s="195" t="s">
        <v>1688</v>
      </c>
      <c r="AY631" s="123" t="str">
        <f t="shared" si="13"/>
        <v xml:space="preserve">M96622  Fracture of humerus following insertion of orthopedic implant, joint prosthesis, or bone plate, left arm </v>
      </c>
    </row>
    <row r="632" spans="49:51" x14ac:dyDescent="0.3">
      <c r="AW632" s="194" t="s">
        <v>1689</v>
      </c>
      <c r="AX632" s="195" t="s">
        <v>1690</v>
      </c>
      <c r="AY632" s="123" t="str">
        <f t="shared" si="13"/>
        <v xml:space="preserve">M96629  Fracture of humerus following insertion of orthopedic implant, joint prosthesis, or bone plate, unspecified arm </v>
      </c>
    </row>
    <row r="633" spans="49:51" x14ac:dyDescent="0.3">
      <c r="AW633" s="194" t="s">
        <v>1691</v>
      </c>
      <c r="AX633" s="195" t="s">
        <v>1692</v>
      </c>
      <c r="AY633" s="123" t="str">
        <f t="shared" si="13"/>
        <v xml:space="preserve">M96631  Fracture of radius or ulna following insertion of orthopedic implant, joint prosthesis, or bone plate, right arm </v>
      </c>
    </row>
    <row r="634" spans="49:51" x14ac:dyDescent="0.3">
      <c r="AW634" s="194" t="s">
        <v>1693</v>
      </c>
      <c r="AX634" s="195" t="s">
        <v>1694</v>
      </c>
      <c r="AY634" s="123" t="str">
        <f t="shared" si="13"/>
        <v xml:space="preserve">M96632  Fracture of radius or ulna following insertion of orthopedic implant, joint prosthesis, or bone plate, left arm </v>
      </c>
    </row>
    <row r="635" spans="49:51" x14ac:dyDescent="0.3">
      <c r="AW635" s="194" t="s">
        <v>1695</v>
      </c>
      <c r="AX635" s="195" t="s">
        <v>1696</v>
      </c>
      <c r="AY635" s="123" t="str">
        <f t="shared" si="13"/>
        <v xml:space="preserve">M96639  Fracture of radius or ulna following insertion of orthopedic implant, joint prosthesis, or bone plate, unspecified arm </v>
      </c>
    </row>
    <row r="636" spans="49:51" x14ac:dyDescent="0.3">
      <c r="AW636" s="194" t="s">
        <v>1697</v>
      </c>
      <c r="AX636" s="195" t="s">
        <v>1698</v>
      </c>
      <c r="AY636" s="123" t="str">
        <f t="shared" si="13"/>
        <v xml:space="preserve">M9665  Fracture of pelvis following insertion of orthopedic implant, joint prosthesis, or bone plate </v>
      </c>
    </row>
    <row r="637" spans="49:51" x14ac:dyDescent="0.3">
      <c r="AW637" s="194" t="s">
        <v>1699</v>
      </c>
      <c r="AX637" s="195" t="s">
        <v>1700</v>
      </c>
      <c r="AY637" s="123" t="str">
        <f t="shared" si="13"/>
        <v xml:space="preserve">M96661  Fracture of femur following insertion of orthopedic implant, joint prosthesis, or bone plate, right leg </v>
      </c>
    </row>
    <row r="638" spans="49:51" x14ac:dyDescent="0.3">
      <c r="AW638" s="194" t="s">
        <v>1701</v>
      </c>
      <c r="AX638" s="195" t="s">
        <v>1702</v>
      </c>
      <c r="AY638" s="123" t="str">
        <f t="shared" si="13"/>
        <v xml:space="preserve">M96662  Fracture of femur following insertion of orthopedic implant, joint prosthesis, or bone plate, left leg </v>
      </c>
    </row>
    <row r="639" spans="49:51" x14ac:dyDescent="0.3">
      <c r="AW639" s="194" t="s">
        <v>1703</v>
      </c>
      <c r="AX639" s="195" t="s">
        <v>1704</v>
      </c>
      <c r="AY639" s="123" t="str">
        <f t="shared" si="13"/>
        <v xml:space="preserve">M96669  Fracture of femur following insertion of orthopedic implant, joint prosthesis, or bone plate, unspecified leg </v>
      </c>
    </row>
    <row r="640" spans="49:51" x14ac:dyDescent="0.3">
      <c r="AW640" s="194" t="s">
        <v>1705</v>
      </c>
      <c r="AX640" s="195" t="s">
        <v>1706</v>
      </c>
      <c r="AY640" s="123" t="str">
        <f t="shared" si="13"/>
        <v xml:space="preserve">M96671  Fracture of tibia or fibula following insertion of orthopedic implant, joint prosthesis, or bone plate, right leg </v>
      </c>
    </row>
    <row r="641" spans="49:51" x14ac:dyDescent="0.3">
      <c r="AW641" s="194" t="s">
        <v>1707</v>
      </c>
      <c r="AX641" s="195" t="s">
        <v>1708</v>
      </c>
      <c r="AY641" s="123" t="str">
        <f t="shared" si="13"/>
        <v xml:space="preserve">M96672  Fracture of tibia or fibula following insertion of orthopedic implant, joint prosthesis, or bone plate, left leg </v>
      </c>
    </row>
    <row r="642" spans="49:51" x14ac:dyDescent="0.3">
      <c r="AW642" s="194" t="s">
        <v>1709</v>
      </c>
      <c r="AX642" s="195" t="s">
        <v>1710</v>
      </c>
      <c r="AY642" s="123" t="str">
        <f t="shared" si="13"/>
        <v xml:space="preserve">M96679  Fracture of tibia or fibula following insertion of orthopedic implant, joint prosthesis, or bone plate, unspecified leg </v>
      </c>
    </row>
    <row r="643" spans="49:51" x14ac:dyDescent="0.3">
      <c r="AW643" s="194" t="s">
        <v>1711</v>
      </c>
      <c r="AX643" s="195" t="s">
        <v>1712</v>
      </c>
      <c r="AY643" s="123" t="str">
        <f t="shared" ref="AY643:AY706" si="14">AW643&amp;" "&amp;AX643</f>
        <v xml:space="preserve">M9669  Fracture of other bone following insertion of orthopedic implant, joint prosthesis, or bone plate </v>
      </c>
    </row>
    <row r="644" spans="49:51" x14ac:dyDescent="0.3">
      <c r="AW644" s="194" t="s">
        <v>1713</v>
      </c>
      <c r="AX644" s="195" t="s">
        <v>1714</v>
      </c>
      <c r="AY644" s="123" t="str">
        <f t="shared" si="14"/>
        <v xml:space="preserve">N99510  Cystostomy hemorrhage </v>
      </c>
    </row>
    <row r="645" spans="49:51" x14ac:dyDescent="0.3">
      <c r="AW645" s="194" t="s">
        <v>1715</v>
      </c>
      <c r="AX645" s="195" t="s">
        <v>1716</v>
      </c>
      <c r="AY645" s="123" t="str">
        <f t="shared" si="14"/>
        <v xml:space="preserve">N99511  Cystostomy infection </v>
      </c>
    </row>
    <row r="646" spans="49:51" x14ac:dyDescent="0.3">
      <c r="AW646" s="194" t="s">
        <v>1717</v>
      </c>
      <c r="AX646" s="195" t="s">
        <v>1718</v>
      </c>
      <c r="AY646" s="123" t="str">
        <f t="shared" si="14"/>
        <v xml:space="preserve">N99512  Cystostomy malfunction </v>
      </c>
    </row>
    <row r="647" spans="49:51" x14ac:dyDescent="0.3">
      <c r="AW647" s="194" t="s">
        <v>1719</v>
      </c>
      <c r="AX647" s="195" t="s">
        <v>1720</v>
      </c>
      <c r="AY647" s="123" t="str">
        <f t="shared" si="14"/>
        <v xml:space="preserve">N99518  Other cystostomy complication </v>
      </c>
    </row>
    <row r="648" spans="49:51" x14ac:dyDescent="0.3">
      <c r="AW648" s="194" t="s">
        <v>1721</v>
      </c>
      <c r="AX648" s="195" t="s">
        <v>1722</v>
      </c>
      <c r="AY648" s="123" t="str">
        <f t="shared" si="14"/>
        <v xml:space="preserve">N99520  Hemorrhage of incontinent external stoma of urinary tract </v>
      </c>
    </row>
    <row r="649" spans="49:51" x14ac:dyDescent="0.3">
      <c r="AW649" s="194" t="s">
        <v>1723</v>
      </c>
      <c r="AX649" s="195" t="s">
        <v>1724</v>
      </c>
      <c r="AY649" s="123" t="str">
        <f t="shared" si="14"/>
        <v xml:space="preserve">N99521  Infection of incontinent external stoma of urinary tract </v>
      </c>
    </row>
    <row r="650" spans="49:51" x14ac:dyDescent="0.3">
      <c r="AW650" s="194" t="s">
        <v>1725</v>
      </c>
      <c r="AX650" s="195" t="s">
        <v>1726</v>
      </c>
      <c r="AY650" s="123" t="str">
        <f t="shared" si="14"/>
        <v xml:space="preserve">N99522  Malfunction of incontinent external stoma of urinary tract </v>
      </c>
    </row>
    <row r="651" spans="49:51" x14ac:dyDescent="0.3">
      <c r="AW651" s="194" t="s">
        <v>1727</v>
      </c>
      <c r="AX651" s="195" t="s">
        <v>1728</v>
      </c>
      <c r="AY651" s="123" t="str">
        <f t="shared" si="14"/>
        <v xml:space="preserve">N99528  Other complication of incontinent external stoma of urinary tract </v>
      </c>
    </row>
    <row r="652" spans="49:51" x14ac:dyDescent="0.3">
      <c r="AW652" s="194" t="s">
        <v>1729</v>
      </c>
      <c r="AX652" s="195" t="s">
        <v>1730</v>
      </c>
      <c r="AY652" s="123" t="str">
        <f t="shared" si="14"/>
        <v xml:space="preserve">N99530  Hemorrhage of continent stoma of urinary tract </v>
      </c>
    </row>
    <row r="653" spans="49:51" x14ac:dyDescent="0.3">
      <c r="AW653" s="194" t="s">
        <v>1731</v>
      </c>
      <c r="AX653" s="195" t="s">
        <v>1732</v>
      </c>
      <c r="AY653" s="123" t="str">
        <f t="shared" si="14"/>
        <v xml:space="preserve">N99531  Infection of continent stoma of urinary tract </v>
      </c>
    </row>
    <row r="654" spans="49:51" x14ac:dyDescent="0.3">
      <c r="AW654" s="194" t="s">
        <v>1733</v>
      </c>
      <c r="AX654" s="195" t="s">
        <v>1734</v>
      </c>
      <c r="AY654" s="123" t="str">
        <f t="shared" si="14"/>
        <v xml:space="preserve">N99532  Malfunction of continent stoma of urinary tract </v>
      </c>
    </row>
    <row r="655" spans="49:51" x14ac:dyDescent="0.3">
      <c r="AW655" s="194" t="s">
        <v>1735</v>
      </c>
      <c r="AX655" s="195" t="s">
        <v>1736</v>
      </c>
      <c r="AY655" s="123" t="str">
        <f t="shared" si="14"/>
        <v xml:space="preserve">N99538  Other complication of continent stoma of urinary tract </v>
      </c>
    </row>
    <row r="656" spans="49:51" x14ac:dyDescent="0.3">
      <c r="AW656" s="194" t="s">
        <v>1737</v>
      </c>
      <c r="AX656" s="195" t="s">
        <v>1738</v>
      </c>
      <c r="AY656" s="123" t="str">
        <f t="shared" si="14"/>
        <v xml:space="preserve">T82310A  Breakdown (mechanical) of aortic (bifurcation) graft (replacement), initial encounter </v>
      </c>
    </row>
    <row r="657" spans="49:51" x14ac:dyDescent="0.3">
      <c r="AW657" s="194" t="s">
        <v>1739</v>
      </c>
      <c r="AX657" s="195" t="s">
        <v>1740</v>
      </c>
      <c r="AY657" s="123" t="str">
        <f t="shared" si="14"/>
        <v xml:space="preserve">T82311A  Breakdown (mechanical) of carotid arterial graft (bypass), initial encounter </v>
      </c>
    </row>
    <row r="658" spans="49:51" x14ac:dyDescent="0.3">
      <c r="AW658" s="194" t="s">
        <v>1741</v>
      </c>
      <c r="AX658" s="195" t="s">
        <v>1742</v>
      </c>
      <c r="AY658" s="123" t="str">
        <f t="shared" si="14"/>
        <v xml:space="preserve">T82312A  Breakdown (mechanical) of femoral arterial graft (bypass), initial encounter </v>
      </c>
    </row>
    <row r="659" spans="49:51" x14ac:dyDescent="0.3">
      <c r="AW659" s="194" t="s">
        <v>1743</v>
      </c>
      <c r="AX659" s="195" t="s">
        <v>1744</v>
      </c>
      <c r="AY659" s="123" t="str">
        <f t="shared" si="14"/>
        <v xml:space="preserve">T82318A  Breakdown (mechanical) of other vascular grafts, initial encounter </v>
      </c>
    </row>
    <row r="660" spans="49:51" x14ac:dyDescent="0.3">
      <c r="AW660" s="194" t="s">
        <v>1745</v>
      </c>
      <c r="AX660" s="195" t="s">
        <v>1746</v>
      </c>
      <c r="AY660" s="123" t="str">
        <f t="shared" si="14"/>
        <v xml:space="preserve">T82319A  Breakdown (mechanical) of unspecified vascular grafts, initial encounter </v>
      </c>
    </row>
    <row r="661" spans="49:51" x14ac:dyDescent="0.3">
      <c r="AW661" s="194" t="s">
        <v>1747</v>
      </c>
      <c r="AX661" s="195" t="s">
        <v>1748</v>
      </c>
      <c r="AY661" s="123" t="str">
        <f t="shared" si="14"/>
        <v xml:space="preserve">T82320A  Displacement of aortic (bifurcation) graft (replacement), initial encounter </v>
      </c>
    </row>
    <row r="662" spans="49:51" x14ac:dyDescent="0.3">
      <c r="AW662" s="194" t="s">
        <v>1749</v>
      </c>
      <c r="AX662" s="195" t="s">
        <v>1750</v>
      </c>
      <c r="AY662" s="123" t="str">
        <f t="shared" si="14"/>
        <v xml:space="preserve">T82321A  Displacement of carotid arterial graft (bypass), initial encounter </v>
      </c>
    </row>
    <row r="663" spans="49:51" x14ac:dyDescent="0.3">
      <c r="AW663" s="194" t="s">
        <v>1751</v>
      </c>
      <c r="AX663" s="195" t="s">
        <v>1752</v>
      </c>
      <c r="AY663" s="123" t="str">
        <f t="shared" si="14"/>
        <v xml:space="preserve">T82322A  Displacement of femoral arterial graft (bypass), initial encounter </v>
      </c>
    </row>
    <row r="664" spans="49:51" x14ac:dyDescent="0.3">
      <c r="AW664" s="194" t="s">
        <v>1753</v>
      </c>
      <c r="AX664" s="195" t="s">
        <v>1754</v>
      </c>
      <c r="AY664" s="123" t="str">
        <f t="shared" si="14"/>
        <v xml:space="preserve">T82328A  Displacement of other vascular grafts, initial encounter </v>
      </c>
    </row>
    <row r="665" spans="49:51" x14ac:dyDescent="0.3">
      <c r="AW665" s="194" t="s">
        <v>1755</v>
      </c>
      <c r="AX665" s="195" t="s">
        <v>1756</v>
      </c>
      <c r="AY665" s="123" t="str">
        <f t="shared" si="14"/>
        <v xml:space="preserve">T82329A  Displacement of unspecified vascular grafts, initial encounter </v>
      </c>
    </row>
    <row r="666" spans="49:51" x14ac:dyDescent="0.3">
      <c r="AW666" s="194" t="s">
        <v>1757</v>
      </c>
      <c r="AX666" s="195" t="s">
        <v>1758</v>
      </c>
      <c r="AY666" s="123" t="str">
        <f t="shared" si="14"/>
        <v xml:space="preserve">T82330A  Leakage of aortic (bifurcation) graft (replacement), initial encounter </v>
      </c>
    </row>
    <row r="667" spans="49:51" x14ac:dyDescent="0.3">
      <c r="AW667" s="194" t="s">
        <v>1759</v>
      </c>
      <c r="AX667" s="195" t="s">
        <v>1760</v>
      </c>
      <c r="AY667" s="123" t="str">
        <f t="shared" si="14"/>
        <v xml:space="preserve">T82331A  Leakage of carotid arterial graft (bypass), initial encounter </v>
      </c>
    </row>
    <row r="668" spans="49:51" x14ac:dyDescent="0.3">
      <c r="AW668" s="194" t="s">
        <v>1761</v>
      </c>
      <c r="AX668" s="195" t="s">
        <v>1762</v>
      </c>
      <c r="AY668" s="123" t="str">
        <f t="shared" si="14"/>
        <v xml:space="preserve">T82332A  Leakage of femoral arterial graft (bypass), initial encounter </v>
      </c>
    </row>
    <row r="669" spans="49:51" x14ac:dyDescent="0.3">
      <c r="AW669" s="194" t="s">
        <v>1763</v>
      </c>
      <c r="AX669" s="195" t="s">
        <v>1764</v>
      </c>
      <c r="AY669" s="123" t="str">
        <f t="shared" si="14"/>
        <v xml:space="preserve">T82338A  Leakage of other vascular grafts, initial encounter </v>
      </c>
    </row>
    <row r="670" spans="49:51" x14ac:dyDescent="0.3">
      <c r="AW670" s="194" t="s">
        <v>1765</v>
      </c>
      <c r="AX670" s="195" t="s">
        <v>1766</v>
      </c>
      <c r="AY670" s="123" t="str">
        <f t="shared" si="14"/>
        <v xml:space="preserve">T82339A  Leakage of unspecified vascular graft, initial encounter </v>
      </c>
    </row>
    <row r="671" spans="49:51" x14ac:dyDescent="0.3">
      <c r="AW671" s="194" t="s">
        <v>1767</v>
      </c>
      <c r="AX671" s="195" t="s">
        <v>1768</v>
      </c>
      <c r="AY671" s="123" t="str">
        <f t="shared" si="14"/>
        <v xml:space="preserve">T82390A  Other mechanical complication of aortic (bifurcation) graft (replacement), initial encounter </v>
      </c>
    </row>
    <row r="672" spans="49:51" x14ac:dyDescent="0.3">
      <c r="AW672" s="194" t="s">
        <v>1769</v>
      </c>
      <c r="AX672" s="195" t="s">
        <v>1770</v>
      </c>
      <c r="AY672" s="123" t="str">
        <f t="shared" si="14"/>
        <v xml:space="preserve">T82391A  Other mechanical complication of carotid arterial graft (bypass), initial encounter </v>
      </c>
    </row>
    <row r="673" spans="49:51" x14ac:dyDescent="0.3">
      <c r="AW673" s="194" t="s">
        <v>1771</v>
      </c>
      <c r="AX673" s="195" t="s">
        <v>1772</v>
      </c>
      <c r="AY673" s="123" t="str">
        <f t="shared" si="14"/>
        <v xml:space="preserve">T82392A  Other mechanical complication of femoral arterial graft (bypass), initial encounter </v>
      </c>
    </row>
    <row r="674" spans="49:51" x14ac:dyDescent="0.3">
      <c r="AW674" s="194" t="s">
        <v>1773</v>
      </c>
      <c r="AX674" s="195" t="s">
        <v>1774</v>
      </c>
      <c r="AY674" s="123" t="str">
        <f t="shared" si="14"/>
        <v xml:space="preserve">T82398A  Other mechanical complication of other vascular grafts, initial encounter </v>
      </c>
    </row>
    <row r="675" spans="49:51" x14ac:dyDescent="0.3">
      <c r="AW675" s="194" t="s">
        <v>1775</v>
      </c>
      <c r="AX675" s="195" t="s">
        <v>1776</v>
      </c>
      <c r="AY675" s="123" t="str">
        <f t="shared" si="14"/>
        <v xml:space="preserve">T82399A  Other mechanical complication of unspecified vascular grafts, initial encounter </v>
      </c>
    </row>
    <row r="676" spans="49:51" x14ac:dyDescent="0.3">
      <c r="AW676" s="194" t="s">
        <v>1777</v>
      </c>
      <c r="AX676" s="195" t="s">
        <v>1778</v>
      </c>
      <c r="AY676" s="123" t="str">
        <f t="shared" si="14"/>
        <v xml:space="preserve">T82510A  Breakdown (mechanical) of surgically created arteriovenous fistula, initial encounter </v>
      </c>
    </row>
    <row r="677" spans="49:51" x14ac:dyDescent="0.3">
      <c r="AW677" s="194" t="s">
        <v>1779</v>
      </c>
      <c r="AX677" s="195" t="s">
        <v>1780</v>
      </c>
      <c r="AY677" s="123" t="str">
        <f t="shared" si="14"/>
        <v xml:space="preserve">T82511A  Breakdown (mechanical) of surgically created arteriovenous shunt, initial encounter </v>
      </c>
    </row>
    <row r="678" spans="49:51" x14ac:dyDescent="0.3">
      <c r="AW678" s="194" t="s">
        <v>1781</v>
      </c>
      <c r="AX678" s="195" t="s">
        <v>1782</v>
      </c>
      <c r="AY678" s="123" t="str">
        <f t="shared" si="14"/>
        <v xml:space="preserve">T82513A  Breakdown (mechanical) of balloon (counterpulsation) device, initial encounter </v>
      </c>
    </row>
    <row r="679" spans="49:51" x14ac:dyDescent="0.3">
      <c r="AW679" s="194" t="s">
        <v>1783</v>
      </c>
      <c r="AX679" s="195" t="s">
        <v>1784</v>
      </c>
      <c r="AY679" s="123" t="str">
        <f t="shared" si="14"/>
        <v xml:space="preserve">T82514A  Breakdown (mechanical) of infusion catheter, initial encounter </v>
      </c>
    </row>
    <row r="680" spans="49:51" x14ac:dyDescent="0.3">
      <c r="AW680" s="194" t="s">
        <v>1785</v>
      </c>
      <c r="AX680" s="195" t="s">
        <v>1786</v>
      </c>
      <c r="AY680" s="123" t="str">
        <f t="shared" si="14"/>
        <v xml:space="preserve">T82515A  Breakdown (mechanical) of umbrella device, initial encounter </v>
      </c>
    </row>
    <row r="681" spans="49:51" x14ac:dyDescent="0.3">
      <c r="AW681" s="194" t="s">
        <v>1787</v>
      </c>
      <c r="AX681" s="195" t="s">
        <v>1788</v>
      </c>
      <c r="AY681" s="123" t="str">
        <f t="shared" si="14"/>
        <v xml:space="preserve">T82518A  Breakdown (mechanical) of other cardiac and vascular devices and implants, initial encounter </v>
      </c>
    </row>
    <row r="682" spans="49:51" x14ac:dyDescent="0.3">
      <c r="AW682" s="194" t="s">
        <v>1789</v>
      </c>
      <c r="AX682" s="195" t="s">
        <v>1790</v>
      </c>
      <c r="AY682" s="123" t="str">
        <f t="shared" si="14"/>
        <v xml:space="preserve">T82520A  Displacement of surgically created arteriovenous fistula, initial encounter </v>
      </c>
    </row>
    <row r="683" spans="49:51" x14ac:dyDescent="0.3">
      <c r="AW683" s="194" t="s">
        <v>1791</v>
      </c>
      <c r="AX683" s="195" t="s">
        <v>1792</v>
      </c>
      <c r="AY683" s="123" t="str">
        <f t="shared" si="14"/>
        <v xml:space="preserve">T82521A  Displacement of surgically created arteriovenous shunt, initial encounter </v>
      </c>
    </row>
    <row r="684" spans="49:51" x14ac:dyDescent="0.3">
      <c r="AW684" s="194" t="s">
        <v>1793</v>
      </c>
      <c r="AX684" s="195" t="s">
        <v>1794</v>
      </c>
      <c r="AY684" s="123" t="str">
        <f t="shared" si="14"/>
        <v xml:space="preserve">T82523A  Displacement of balloon (counterpulsation) device, initial encounter </v>
      </c>
    </row>
    <row r="685" spans="49:51" x14ac:dyDescent="0.3">
      <c r="AW685" s="194" t="s">
        <v>1795</v>
      </c>
      <c r="AX685" s="195" t="s">
        <v>1796</v>
      </c>
      <c r="AY685" s="123" t="str">
        <f t="shared" si="14"/>
        <v xml:space="preserve">T82524A  Displacement of infusion catheter, initial encounter </v>
      </c>
    </row>
    <row r="686" spans="49:51" x14ac:dyDescent="0.3">
      <c r="AW686" s="194" t="s">
        <v>1797</v>
      </c>
      <c r="AX686" s="195" t="s">
        <v>1798</v>
      </c>
      <c r="AY686" s="123" t="str">
        <f t="shared" si="14"/>
        <v xml:space="preserve">T82525A  Displacement of umbrella device, initial encounter </v>
      </c>
    </row>
    <row r="687" spans="49:51" x14ac:dyDescent="0.3">
      <c r="AW687" s="194" t="s">
        <v>1799</v>
      </c>
      <c r="AX687" s="195" t="s">
        <v>1800</v>
      </c>
      <c r="AY687" s="123" t="str">
        <f t="shared" si="14"/>
        <v xml:space="preserve">T82528A  Displacement of other cardiac and vascular devices and implants, initial encounter </v>
      </c>
    </row>
    <row r="688" spans="49:51" x14ac:dyDescent="0.3">
      <c r="AW688" s="194" t="s">
        <v>1801</v>
      </c>
      <c r="AX688" s="195" t="s">
        <v>1802</v>
      </c>
      <c r="AY688" s="123" t="str">
        <f t="shared" si="14"/>
        <v xml:space="preserve">T82530A  Leakage of surgically created arteriovenous fistula, initial encounter </v>
      </c>
    </row>
    <row r="689" spans="49:51" x14ac:dyDescent="0.3">
      <c r="AW689" s="194" t="s">
        <v>1803</v>
      </c>
      <c r="AX689" s="195" t="s">
        <v>1804</v>
      </c>
      <c r="AY689" s="123" t="str">
        <f t="shared" si="14"/>
        <v xml:space="preserve">T82531A  Leakage of surgically created arteriovenous shunt, initial encounter </v>
      </c>
    </row>
    <row r="690" spans="49:51" x14ac:dyDescent="0.3">
      <c r="AW690" s="194" t="s">
        <v>1805</v>
      </c>
      <c r="AX690" s="195" t="s">
        <v>1806</v>
      </c>
      <c r="AY690" s="123" t="str">
        <f t="shared" si="14"/>
        <v xml:space="preserve">T82533A  Leakage of balloon (counterpulsation) device, initial encounter </v>
      </c>
    </row>
    <row r="691" spans="49:51" x14ac:dyDescent="0.3">
      <c r="AW691" s="194" t="s">
        <v>1807</v>
      </c>
      <c r="AX691" s="195" t="s">
        <v>1808</v>
      </c>
      <c r="AY691" s="123" t="str">
        <f t="shared" si="14"/>
        <v xml:space="preserve">T82534A  Leakage of infusion catheter, initial encounter </v>
      </c>
    </row>
    <row r="692" spans="49:51" x14ac:dyDescent="0.3">
      <c r="AW692" s="194" t="s">
        <v>1809</v>
      </c>
      <c r="AX692" s="195" t="s">
        <v>1810</v>
      </c>
      <c r="AY692" s="123" t="str">
        <f t="shared" si="14"/>
        <v xml:space="preserve">T82535A  Leakage of umbrella device, initial encounter </v>
      </c>
    </row>
    <row r="693" spans="49:51" x14ac:dyDescent="0.3">
      <c r="AW693" s="194" t="s">
        <v>1811</v>
      </c>
      <c r="AX693" s="195" t="s">
        <v>1812</v>
      </c>
      <c r="AY693" s="123" t="str">
        <f t="shared" si="14"/>
        <v xml:space="preserve">T82538A  Leakage of other cardiac and vascular devices and implants, initial encounter </v>
      </c>
    </row>
    <row r="694" spans="49:51" x14ac:dyDescent="0.3">
      <c r="AW694" s="194" t="s">
        <v>1813</v>
      </c>
      <c r="AX694" s="195" t="s">
        <v>1814</v>
      </c>
      <c r="AY694" s="123" t="str">
        <f t="shared" si="14"/>
        <v xml:space="preserve">T82590A  Other mechanical complication of surgically created arteriovenous fistula, initial encounter </v>
      </c>
    </row>
    <row r="695" spans="49:51" x14ac:dyDescent="0.3">
      <c r="AW695" s="194" t="s">
        <v>1815</v>
      </c>
      <c r="AX695" s="195" t="s">
        <v>1816</v>
      </c>
      <c r="AY695" s="123" t="str">
        <f t="shared" si="14"/>
        <v xml:space="preserve">T82591A  Other mechanical complication of surgically created arteriovenous shunt, initial encounter </v>
      </c>
    </row>
    <row r="696" spans="49:51" x14ac:dyDescent="0.3">
      <c r="AW696" s="194" t="s">
        <v>1817</v>
      </c>
      <c r="AX696" s="195" t="s">
        <v>1818</v>
      </c>
      <c r="AY696" s="123" t="str">
        <f t="shared" si="14"/>
        <v xml:space="preserve">T82593A  Other mechanical complication of balloon (counterpulsation) device, initial encounter </v>
      </c>
    </row>
    <row r="697" spans="49:51" x14ac:dyDescent="0.3">
      <c r="AW697" s="194" t="s">
        <v>1819</v>
      </c>
      <c r="AX697" s="195" t="s">
        <v>1820</v>
      </c>
      <c r="AY697" s="123" t="str">
        <f t="shared" si="14"/>
        <v xml:space="preserve">T82594A  Other mechanical complication of infusion catheter, initial encounter </v>
      </c>
    </row>
    <row r="698" spans="49:51" x14ac:dyDescent="0.3">
      <c r="AW698" s="194" t="s">
        <v>1821</v>
      </c>
      <c r="AX698" s="195" t="s">
        <v>1822</v>
      </c>
      <c r="AY698" s="123" t="str">
        <f t="shared" si="14"/>
        <v xml:space="preserve">T82595A  Other mechanical complication of umbrella device, initial encounter </v>
      </c>
    </row>
    <row r="699" spans="49:51" x14ac:dyDescent="0.3">
      <c r="AW699" s="194" t="s">
        <v>1823</v>
      </c>
      <c r="AX699" s="195" t="s">
        <v>1824</v>
      </c>
      <c r="AY699" s="123" t="str">
        <f t="shared" si="14"/>
        <v xml:space="preserve">T82598A  Other mechanical complication of other cardiac and vascular devices and implants, initial encounter </v>
      </c>
    </row>
    <row r="700" spans="49:51" x14ac:dyDescent="0.3">
      <c r="AW700" s="194" t="s">
        <v>1825</v>
      </c>
      <c r="AX700" s="195" t="s">
        <v>1826</v>
      </c>
      <c r="AY700" s="123" t="str">
        <f t="shared" si="14"/>
        <v xml:space="preserve">T826XXA  Infection and inflammatory reaction due to cardiac valve prosthesis, initial encounter </v>
      </c>
    </row>
    <row r="701" spans="49:51" x14ac:dyDescent="0.3">
      <c r="AW701" s="194" t="s">
        <v>1827</v>
      </c>
      <c r="AX701" s="195" t="s">
        <v>1828</v>
      </c>
      <c r="AY701" s="123" t="str">
        <f t="shared" si="14"/>
        <v xml:space="preserve">T827XXA  Infection and inflammatory reaction due to other cardiac and vascular devices, implants and grafts, initial encounter </v>
      </c>
    </row>
    <row r="702" spans="49:51" x14ac:dyDescent="0.3">
      <c r="AW702" s="194" t="s">
        <v>1829</v>
      </c>
      <c r="AX702" s="195" t="s">
        <v>1830</v>
      </c>
      <c r="AY702" s="123" t="str">
        <f t="shared" si="14"/>
        <v xml:space="preserve">T82818A  Embolism due to vascular prosthetic devices, implants and grafts, initial encounter </v>
      </c>
    </row>
    <row r="703" spans="49:51" x14ac:dyDescent="0.3">
      <c r="AW703" s="194" t="s">
        <v>1831</v>
      </c>
      <c r="AX703" s="195" t="s">
        <v>1832</v>
      </c>
      <c r="AY703" s="123" t="str">
        <f t="shared" si="14"/>
        <v xml:space="preserve">T82828A  Fibrosis due to vascular prosthetic devices, implants and grafts, initial encounter </v>
      </c>
    </row>
    <row r="704" spans="49:51" x14ac:dyDescent="0.3">
      <c r="AW704" s="194" t="s">
        <v>1833</v>
      </c>
      <c r="AX704" s="195" t="s">
        <v>1834</v>
      </c>
      <c r="AY704" s="123" t="str">
        <f t="shared" si="14"/>
        <v xml:space="preserve">T82838A  Hemorrhage due to vascular prosthetic devices, implants and grafts, initial encounter </v>
      </c>
    </row>
    <row r="705" spans="49:51" x14ac:dyDescent="0.3">
      <c r="AW705" s="194" t="s">
        <v>1835</v>
      </c>
      <c r="AX705" s="195" t="s">
        <v>1836</v>
      </c>
      <c r="AY705" s="123" t="str">
        <f t="shared" si="14"/>
        <v xml:space="preserve">T82848A  Pain due to vascular prosthetic devices, implants and grafts, initial encounter </v>
      </c>
    </row>
    <row r="706" spans="49:51" x14ac:dyDescent="0.3">
      <c r="AW706" s="194" t="s">
        <v>1837</v>
      </c>
      <c r="AX706" s="195" t="s">
        <v>1838</v>
      </c>
      <c r="AY706" s="123" t="str">
        <f t="shared" si="14"/>
        <v xml:space="preserve">T82858A  Stenosis of other vascular prosthetic devices, implants and grafts, initial encounter </v>
      </c>
    </row>
    <row r="707" spans="49:51" x14ac:dyDescent="0.3">
      <c r="AW707" s="194" t="s">
        <v>1839</v>
      </c>
      <c r="AX707" s="195" t="s">
        <v>1840</v>
      </c>
      <c r="AY707" s="123" t="str">
        <f t="shared" ref="AY707:AY770" si="15">AW707&amp;" "&amp;AX707</f>
        <v xml:space="preserve">T82868A  Thrombosis due to vascular prosthetic devices, implants and grafts, initial encounter </v>
      </c>
    </row>
    <row r="708" spans="49:51" x14ac:dyDescent="0.3">
      <c r="AW708" s="194" t="s">
        <v>1841</v>
      </c>
      <c r="AX708" s="195" t="s">
        <v>1842</v>
      </c>
      <c r="AY708" s="123" t="str">
        <f t="shared" si="15"/>
        <v xml:space="preserve">T82898A  Other specified complication of vascular prosthetic devices, implants and grafts, initial encounter </v>
      </c>
    </row>
    <row r="709" spans="49:51" x14ac:dyDescent="0.3">
      <c r="AW709" s="194" t="s">
        <v>1843</v>
      </c>
      <c r="AX709" s="195" t="s">
        <v>1844</v>
      </c>
      <c r="AY709" s="123" t="str">
        <f t="shared" si="15"/>
        <v xml:space="preserve">T83010A  Breakdown (mechanical) of cystostomy catheter, initial encounter </v>
      </c>
    </row>
    <row r="710" spans="49:51" x14ac:dyDescent="0.3">
      <c r="AW710" s="194" t="s">
        <v>1845</v>
      </c>
      <c r="AX710" s="195" t="s">
        <v>1846</v>
      </c>
      <c r="AY710" s="123" t="str">
        <f t="shared" si="15"/>
        <v xml:space="preserve">T83018A  Breakdown (mechanical) of other urinary catheter, initial encounter </v>
      </c>
    </row>
    <row r="711" spans="49:51" x14ac:dyDescent="0.3">
      <c r="AW711" s="194" t="s">
        <v>1847</v>
      </c>
      <c r="AX711" s="195" t="s">
        <v>1848</v>
      </c>
      <c r="AY711" s="123" t="str">
        <f t="shared" si="15"/>
        <v xml:space="preserve">T83020A  Displacement of cystostomy catheter, initial encounter </v>
      </c>
    </row>
    <row r="712" spans="49:51" x14ac:dyDescent="0.3">
      <c r="AW712" s="194" t="s">
        <v>1849</v>
      </c>
      <c r="AX712" s="195" t="s">
        <v>1850</v>
      </c>
      <c r="AY712" s="123" t="str">
        <f t="shared" si="15"/>
        <v xml:space="preserve">T83028A  Displacement of other urinary catheter, initial encounter </v>
      </c>
    </row>
    <row r="713" spans="49:51" x14ac:dyDescent="0.3">
      <c r="AW713" s="194" t="s">
        <v>1851</v>
      </c>
      <c r="AX713" s="195" t="s">
        <v>1852</v>
      </c>
      <c r="AY713" s="123" t="str">
        <f t="shared" si="15"/>
        <v xml:space="preserve">T83030A  Leakage of cystostomy catheter, initial encounter </v>
      </c>
    </row>
    <row r="714" spans="49:51" x14ac:dyDescent="0.3">
      <c r="AW714" s="194" t="s">
        <v>1853</v>
      </c>
      <c r="AX714" s="195" t="s">
        <v>1854</v>
      </c>
      <c r="AY714" s="123" t="str">
        <f t="shared" si="15"/>
        <v xml:space="preserve">T83038A  Leakage of other urinary catheter, initial encounter </v>
      </c>
    </row>
    <row r="715" spans="49:51" x14ac:dyDescent="0.3">
      <c r="AW715" s="194" t="s">
        <v>1855</v>
      </c>
      <c r="AX715" s="195" t="s">
        <v>1856</v>
      </c>
      <c r="AY715" s="123" t="str">
        <f t="shared" si="15"/>
        <v xml:space="preserve">T83090A  Other mechanical complication of cystostomy catheter, initial encounter </v>
      </c>
    </row>
    <row r="716" spans="49:51" x14ac:dyDescent="0.3">
      <c r="AW716" s="194" t="s">
        <v>1857</v>
      </c>
      <c r="AX716" s="195" t="s">
        <v>1858</v>
      </c>
      <c r="AY716" s="123" t="str">
        <f t="shared" si="15"/>
        <v xml:space="preserve">T83098A  Other mechanical complication of other urinary catheter, initial encounter </v>
      </c>
    </row>
    <row r="717" spans="49:51" x14ac:dyDescent="0.3">
      <c r="AW717" s="194" t="s">
        <v>1859</v>
      </c>
      <c r="AX717" s="195" t="s">
        <v>1860</v>
      </c>
      <c r="AY717" s="123" t="str">
        <f t="shared" si="15"/>
        <v xml:space="preserve">T83110A  Breakdown (mechanical) of urinary electronic stimulator device, initial encounter </v>
      </c>
    </row>
    <row r="718" spans="49:51" x14ac:dyDescent="0.3">
      <c r="AW718" s="194" t="s">
        <v>1861</v>
      </c>
      <c r="AX718" s="195" t="s">
        <v>1862</v>
      </c>
      <c r="AY718" s="123" t="str">
        <f t="shared" si="15"/>
        <v xml:space="preserve">T83111A  Breakdown (mechanical) of implanted urinary sphincter, initial encounter </v>
      </c>
    </row>
    <row r="719" spans="49:51" x14ac:dyDescent="0.3">
      <c r="AW719" s="194" t="s">
        <v>1863</v>
      </c>
      <c r="AX719" s="195" t="s">
        <v>1864</v>
      </c>
      <c r="AY719" s="123" t="str">
        <f t="shared" si="15"/>
        <v xml:space="preserve">T83112A  Breakdown (mechanical) of indwelling ureteral stent, initial encounter </v>
      </c>
    </row>
    <row r="720" spans="49:51" x14ac:dyDescent="0.3">
      <c r="AW720" s="194" t="s">
        <v>1865</v>
      </c>
      <c r="AX720" s="195" t="s">
        <v>1866</v>
      </c>
      <c r="AY720" s="123" t="str">
        <f t="shared" si="15"/>
        <v xml:space="preserve">T83118A  Breakdown (mechanical) of other urinary devices and implants, initial encounter </v>
      </c>
    </row>
    <row r="721" spans="49:51" x14ac:dyDescent="0.3">
      <c r="AW721" s="194" t="s">
        <v>1867</v>
      </c>
      <c r="AX721" s="195" t="s">
        <v>1868</v>
      </c>
      <c r="AY721" s="123" t="str">
        <f t="shared" si="15"/>
        <v xml:space="preserve">T83120A  Displacement of urinary electronic stimulator device, initial encounter </v>
      </c>
    </row>
    <row r="722" spans="49:51" x14ac:dyDescent="0.3">
      <c r="AW722" s="194" t="s">
        <v>1869</v>
      </c>
      <c r="AX722" s="195" t="s">
        <v>1870</v>
      </c>
      <c r="AY722" s="123" t="str">
        <f t="shared" si="15"/>
        <v xml:space="preserve">T83121A  Displacement of implanted urinary sphincter, initial encounter </v>
      </c>
    </row>
    <row r="723" spans="49:51" x14ac:dyDescent="0.3">
      <c r="AW723" s="194" t="s">
        <v>1871</v>
      </c>
      <c r="AX723" s="195" t="s">
        <v>1872</v>
      </c>
      <c r="AY723" s="123" t="str">
        <f t="shared" si="15"/>
        <v xml:space="preserve">T83122A  Displacement of indwelling ureteral stent, initial encounter </v>
      </c>
    </row>
    <row r="724" spans="49:51" x14ac:dyDescent="0.3">
      <c r="AW724" s="194" t="s">
        <v>1873</v>
      </c>
      <c r="AX724" s="195" t="s">
        <v>1874</v>
      </c>
      <c r="AY724" s="123" t="str">
        <f t="shared" si="15"/>
        <v xml:space="preserve">T83128A  Displacement of other urinary devices and implants, initial encounter </v>
      </c>
    </row>
    <row r="725" spans="49:51" x14ac:dyDescent="0.3">
      <c r="AW725" s="194" t="s">
        <v>1875</v>
      </c>
      <c r="AX725" s="195" t="s">
        <v>1876</v>
      </c>
      <c r="AY725" s="123" t="str">
        <f t="shared" si="15"/>
        <v xml:space="preserve">T83190A  Other mechanical complication of urinary electronic stimulator device, initial encounter </v>
      </c>
    </row>
    <row r="726" spans="49:51" x14ac:dyDescent="0.3">
      <c r="AW726" s="194" t="s">
        <v>1877</v>
      </c>
      <c r="AX726" s="195" t="s">
        <v>1878</v>
      </c>
      <c r="AY726" s="123" t="str">
        <f t="shared" si="15"/>
        <v xml:space="preserve">T83191A  Other mechanical complication of implanted urinary sphincter, initial encounter </v>
      </c>
    </row>
    <row r="727" spans="49:51" x14ac:dyDescent="0.3">
      <c r="AW727" s="194" t="s">
        <v>1879</v>
      </c>
      <c r="AX727" s="195" t="s">
        <v>1880</v>
      </c>
      <c r="AY727" s="123" t="str">
        <f t="shared" si="15"/>
        <v xml:space="preserve">T83192A  Other mechanical complication of indwelling ureteral stent, initial encounter </v>
      </c>
    </row>
    <row r="728" spans="49:51" x14ac:dyDescent="0.3">
      <c r="AW728" s="194" t="s">
        <v>1881</v>
      </c>
      <c r="AX728" s="195" t="s">
        <v>1882</v>
      </c>
      <c r="AY728" s="123" t="str">
        <f t="shared" si="15"/>
        <v xml:space="preserve">T83198A  Other mechanical complication of other urinary devices and implants, initial encounter </v>
      </c>
    </row>
    <row r="729" spans="49:51" x14ac:dyDescent="0.3">
      <c r="AW729" s="194" t="s">
        <v>1883</v>
      </c>
      <c r="AX729" s="195" t="s">
        <v>1884</v>
      </c>
      <c r="AY729" s="123" t="str">
        <f t="shared" si="15"/>
        <v xml:space="preserve">T8321XA  Breakdown (mechanical) of graft of urinary organ, initial encounter </v>
      </c>
    </row>
    <row r="730" spans="49:51" x14ac:dyDescent="0.3">
      <c r="AW730" s="194" t="s">
        <v>1885</v>
      </c>
      <c r="AX730" s="195" t="s">
        <v>1886</v>
      </c>
      <c r="AY730" s="123" t="str">
        <f t="shared" si="15"/>
        <v xml:space="preserve">T8322XA  Displacement of graft of urinary organ, initial encounter </v>
      </c>
    </row>
    <row r="731" spans="49:51" x14ac:dyDescent="0.3">
      <c r="AW731" s="194" t="s">
        <v>1887</v>
      </c>
      <c r="AX731" s="195" t="s">
        <v>1888</v>
      </c>
      <c r="AY731" s="123" t="str">
        <f t="shared" si="15"/>
        <v xml:space="preserve">T8323XA  Leakage of graft of urinary organ, initial encounter </v>
      </c>
    </row>
    <row r="732" spans="49:51" x14ac:dyDescent="0.3">
      <c r="AW732" s="194" t="s">
        <v>1889</v>
      </c>
      <c r="AX732" s="195" t="s">
        <v>1890</v>
      </c>
      <c r="AY732" s="123" t="str">
        <f t="shared" si="15"/>
        <v xml:space="preserve">T8329XA  Other mechanical complication of graft of urinary organ, initial encounter </v>
      </c>
    </row>
    <row r="733" spans="49:51" x14ac:dyDescent="0.3">
      <c r="AW733" s="194" t="s">
        <v>1891</v>
      </c>
      <c r="AX733" s="195" t="s">
        <v>1892</v>
      </c>
      <c r="AY733" s="123" t="str">
        <f t="shared" si="15"/>
        <v xml:space="preserve">T83410A  Breakdown (mechanical) of implanted penile prosthesis, initial encounter </v>
      </c>
    </row>
    <row r="734" spans="49:51" x14ac:dyDescent="0.3">
      <c r="AW734" s="194" t="s">
        <v>1893</v>
      </c>
      <c r="AX734" s="195" t="s">
        <v>1894</v>
      </c>
      <c r="AY734" s="123" t="str">
        <f t="shared" si="15"/>
        <v xml:space="preserve">T83418A  Breakdown (mechanical) of other prosthetic devices, implants and grafts of genital tract, initial encounter </v>
      </c>
    </row>
    <row r="735" spans="49:51" x14ac:dyDescent="0.3">
      <c r="AW735" s="194" t="s">
        <v>1895</v>
      </c>
      <c r="AX735" s="195" t="s">
        <v>1896</v>
      </c>
      <c r="AY735" s="123" t="str">
        <f t="shared" si="15"/>
        <v xml:space="preserve">T83420A  Displacement of implanted penile prosthesis, initial encounter </v>
      </c>
    </row>
    <row r="736" spans="49:51" x14ac:dyDescent="0.3">
      <c r="AW736" s="194" t="s">
        <v>1897</v>
      </c>
      <c r="AX736" s="195" t="s">
        <v>1898</v>
      </c>
      <c r="AY736" s="123" t="str">
        <f t="shared" si="15"/>
        <v xml:space="preserve">T83428A  Displacement of other prosthetic devices, implants and grafts of genital tract, initial encounter </v>
      </c>
    </row>
    <row r="737" spans="49:51" x14ac:dyDescent="0.3">
      <c r="AW737" s="194" t="s">
        <v>1899</v>
      </c>
      <c r="AX737" s="195" t="s">
        <v>1900</v>
      </c>
      <c r="AY737" s="123" t="str">
        <f t="shared" si="15"/>
        <v xml:space="preserve">T83490A  Other mechanical complication of implanted penile prosthesis, initial encounter </v>
      </c>
    </row>
    <row r="738" spans="49:51" x14ac:dyDescent="0.3">
      <c r="AW738" s="194" t="s">
        <v>1901</v>
      </c>
      <c r="AX738" s="195" t="s">
        <v>1902</v>
      </c>
      <c r="AY738" s="123" t="str">
        <f t="shared" si="15"/>
        <v xml:space="preserve">T83498A  Other mechanical complication of other prosthetic devices, implants and grafts of genital tract, initial encounter </v>
      </c>
    </row>
    <row r="739" spans="49:51" x14ac:dyDescent="0.3">
      <c r="AW739" s="194" t="s">
        <v>1903</v>
      </c>
      <c r="AX739" s="195" t="s">
        <v>1904</v>
      </c>
      <c r="AY739" s="123" t="str">
        <f t="shared" si="15"/>
        <v xml:space="preserve">T8351XA    </v>
      </c>
    </row>
    <row r="740" spans="49:51" x14ac:dyDescent="0.3">
      <c r="AW740" s="194" t="s">
        <v>1905</v>
      </c>
      <c r="AX740" s="195" t="s">
        <v>1904</v>
      </c>
      <c r="AY740" s="123" t="str">
        <f t="shared" si="15"/>
        <v xml:space="preserve">T8359XA    </v>
      </c>
    </row>
    <row r="741" spans="49:51" x14ac:dyDescent="0.3">
      <c r="AW741" s="194" t="s">
        <v>1906</v>
      </c>
      <c r="AX741" s="195" t="s">
        <v>1904</v>
      </c>
      <c r="AY741" s="123" t="str">
        <f t="shared" si="15"/>
        <v xml:space="preserve">T836XXA    </v>
      </c>
    </row>
    <row r="742" spans="49:51" x14ac:dyDescent="0.3">
      <c r="AW742" s="194" t="s">
        <v>1907</v>
      </c>
      <c r="AX742" s="195" t="s">
        <v>1908</v>
      </c>
      <c r="AY742" s="123" t="str">
        <f t="shared" si="15"/>
        <v xml:space="preserve">T83711A  Erosion of implanted vaginal mesh to surrounding organ or tissue, initial encounter </v>
      </c>
    </row>
    <row r="743" spans="49:51" x14ac:dyDescent="0.3">
      <c r="AW743" s="194" t="s">
        <v>1909</v>
      </c>
      <c r="AX743" s="195" t="s">
        <v>1910</v>
      </c>
      <c r="AY743" s="123" t="str">
        <f t="shared" si="15"/>
        <v xml:space="preserve">T83718A  Erosion of other implanted mesh to organ or tissue, initial encounter </v>
      </c>
    </row>
    <row r="744" spans="49:51" x14ac:dyDescent="0.3">
      <c r="AW744" s="194" t="s">
        <v>1911</v>
      </c>
      <c r="AX744" s="195" t="s">
        <v>1912</v>
      </c>
      <c r="AY744" s="123" t="str">
        <f t="shared" si="15"/>
        <v xml:space="preserve">T83728A  Exposure of other implanted mesh into organ or tissue, initial encounter </v>
      </c>
    </row>
    <row r="745" spans="49:51" x14ac:dyDescent="0.3">
      <c r="AW745" s="194" t="s">
        <v>1913</v>
      </c>
      <c r="AX745" s="195" t="s">
        <v>1914</v>
      </c>
      <c r="AY745" s="123" t="str">
        <f t="shared" si="15"/>
        <v xml:space="preserve">T8381XA  Embolism due to genitourinary prosthetic devices, implants and grafts, initial encounter </v>
      </c>
    </row>
    <row r="746" spans="49:51" x14ac:dyDescent="0.3">
      <c r="AW746" s="194" t="s">
        <v>1915</v>
      </c>
      <c r="AX746" s="195" t="s">
        <v>1916</v>
      </c>
      <c r="AY746" s="123" t="str">
        <f t="shared" si="15"/>
        <v xml:space="preserve">T8382XA  Fibrosis due to genitourinary prosthetic devices, implants and grafts, initial encounter </v>
      </c>
    </row>
    <row r="747" spans="49:51" x14ac:dyDescent="0.3">
      <c r="AW747" s="194" t="s">
        <v>1917</v>
      </c>
      <c r="AX747" s="195" t="s">
        <v>1918</v>
      </c>
      <c r="AY747" s="123" t="str">
        <f t="shared" si="15"/>
        <v xml:space="preserve">T8383XA  Hemorrhage due to genitourinary prosthetic devices, implants and grafts, initial encounter </v>
      </c>
    </row>
    <row r="748" spans="49:51" x14ac:dyDescent="0.3">
      <c r="AW748" s="194" t="s">
        <v>1919</v>
      </c>
      <c r="AX748" s="195" t="s">
        <v>1920</v>
      </c>
      <c r="AY748" s="123" t="str">
        <f t="shared" si="15"/>
        <v xml:space="preserve">T8384XA  Pain due to genitourinary prosthetic devices, implants and grafts, initial encounter </v>
      </c>
    </row>
    <row r="749" spans="49:51" x14ac:dyDescent="0.3">
      <c r="AW749" s="194" t="s">
        <v>1921</v>
      </c>
      <c r="AX749" s="195" t="s">
        <v>1922</v>
      </c>
      <c r="AY749" s="123" t="str">
        <f t="shared" si="15"/>
        <v xml:space="preserve">T8385XA  Stenosis due to genitourinary prosthetic devices, implants and grafts, initial encounter </v>
      </c>
    </row>
    <row r="750" spans="49:51" x14ac:dyDescent="0.3">
      <c r="AW750" s="194" t="s">
        <v>1923</v>
      </c>
      <c r="AX750" s="195" t="s">
        <v>1924</v>
      </c>
      <c r="AY750" s="123" t="str">
        <f t="shared" si="15"/>
        <v xml:space="preserve">T8386XA  Thrombosis due to genitourinary prosthetic devices, implants and grafts, initial encounter </v>
      </c>
    </row>
    <row r="751" spans="49:51" x14ac:dyDescent="0.3">
      <c r="AW751" s="194" t="s">
        <v>1925</v>
      </c>
      <c r="AX751" s="195" t="s">
        <v>1926</v>
      </c>
      <c r="AY751" s="123" t="str">
        <f t="shared" si="15"/>
        <v xml:space="preserve">T8389XA  Other specified complication of genitourinary prosthetic devices, implants and grafts, initial encounter </v>
      </c>
    </row>
    <row r="752" spans="49:51" x14ac:dyDescent="0.3">
      <c r="AW752" s="194" t="s">
        <v>1927</v>
      </c>
      <c r="AX752" s="195" t="s">
        <v>1928</v>
      </c>
      <c r="AY752" s="123" t="str">
        <f t="shared" si="15"/>
        <v xml:space="preserve">T839XXA  Unspecified complication of genitourinary prosthetic device, implant and graft, initial encounter </v>
      </c>
    </row>
    <row r="753" spans="49:51" x14ac:dyDescent="0.3">
      <c r="AW753" s="194" t="s">
        <v>1929</v>
      </c>
      <c r="AX753" s="195" t="s">
        <v>1930</v>
      </c>
      <c r="AY753" s="123" t="str">
        <f t="shared" si="15"/>
        <v xml:space="preserve">T84010A  Broken internal right hip prosthesis, initial encounter </v>
      </c>
    </row>
    <row r="754" spans="49:51" x14ac:dyDescent="0.3">
      <c r="AW754" s="194" t="s">
        <v>1931</v>
      </c>
      <c r="AX754" s="195" t="s">
        <v>1932</v>
      </c>
      <c r="AY754" s="123" t="str">
        <f t="shared" si="15"/>
        <v xml:space="preserve">T84011A  Broken internal left hip prosthesis, initial encounter </v>
      </c>
    </row>
    <row r="755" spans="49:51" x14ac:dyDescent="0.3">
      <c r="AW755" s="194" t="s">
        <v>1933</v>
      </c>
      <c r="AX755" s="195" t="s">
        <v>1934</v>
      </c>
      <c r="AY755" s="123" t="str">
        <f t="shared" si="15"/>
        <v xml:space="preserve">T84012A  Broken internal right knee prosthesis, initial encounter </v>
      </c>
    </row>
    <row r="756" spans="49:51" x14ac:dyDescent="0.3">
      <c r="AW756" s="194" t="s">
        <v>1935</v>
      </c>
      <c r="AX756" s="195" t="s">
        <v>1936</v>
      </c>
      <c r="AY756" s="123" t="str">
        <f t="shared" si="15"/>
        <v xml:space="preserve">T84013A  Broken internal left knee prosthesis, initial encounter </v>
      </c>
    </row>
    <row r="757" spans="49:51" x14ac:dyDescent="0.3">
      <c r="AW757" s="194" t="s">
        <v>1937</v>
      </c>
      <c r="AX757" s="195" t="s">
        <v>1938</v>
      </c>
      <c r="AY757" s="123" t="str">
        <f t="shared" si="15"/>
        <v xml:space="preserve">T84018A  Broken internal joint prosthesis, other site, initial encounter </v>
      </c>
    </row>
    <row r="758" spans="49:51" x14ac:dyDescent="0.3">
      <c r="AW758" s="194" t="s">
        <v>1939</v>
      </c>
      <c r="AX758" s="195" t="s">
        <v>1940</v>
      </c>
      <c r="AY758" s="123" t="str">
        <f t="shared" si="15"/>
        <v xml:space="preserve">T84019A  Broken internal joint prosthesis, unspecified site, initial encounter </v>
      </c>
    </row>
    <row r="759" spans="49:51" x14ac:dyDescent="0.3">
      <c r="AW759" s="194" t="s">
        <v>1941</v>
      </c>
      <c r="AX759" s="195" t="s">
        <v>1942</v>
      </c>
      <c r="AY759" s="123" t="str">
        <f t="shared" si="15"/>
        <v xml:space="preserve">T84020A  Dislocation of internal right hip prosthesis, initial encounter </v>
      </c>
    </row>
    <row r="760" spans="49:51" x14ac:dyDescent="0.3">
      <c r="AW760" s="194" t="s">
        <v>1943</v>
      </c>
      <c r="AX760" s="195" t="s">
        <v>1944</v>
      </c>
      <c r="AY760" s="123" t="str">
        <f t="shared" si="15"/>
        <v xml:space="preserve">T84021A  Dislocation of internal left hip prosthesis, initial encounter </v>
      </c>
    </row>
    <row r="761" spans="49:51" x14ac:dyDescent="0.3">
      <c r="AW761" s="194" t="s">
        <v>1945</v>
      </c>
      <c r="AX761" s="195" t="s">
        <v>1946</v>
      </c>
      <c r="AY761" s="123" t="str">
        <f t="shared" si="15"/>
        <v xml:space="preserve">T84022A  Instability of internal right knee prosthesis, initial encounter </v>
      </c>
    </row>
    <row r="762" spans="49:51" x14ac:dyDescent="0.3">
      <c r="AW762" s="194" t="s">
        <v>1947</v>
      </c>
      <c r="AX762" s="195" t="s">
        <v>1948</v>
      </c>
      <c r="AY762" s="123" t="str">
        <f t="shared" si="15"/>
        <v xml:space="preserve">T84023A  Instability of internal left knee prosthesis, initial encounter </v>
      </c>
    </row>
    <row r="763" spans="49:51" x14ac:dyDescent="0.3">
      <c r="AW763" s="194" t="s">
        <v>1949</v>
      </c>
      <c r="AX763" s="195" t="s">
        <v>1950</v>
      </c>
      <c r="AY763" s="123" t="str">
        <f t="shared" si="15"/>
        <v xml:space="preserve">T84028A  Dislocation of other internal joint prosthesis, initial encounter </v>
      </c>
    </row>
    <row r="764" spans="49:51" x14ac:dyDescent="0.3">
      <c r="AW764" s="194" t="s">
        <v>1951</v>
      </c>
      <c r="AX764" s="195" t="s">
        <v>1952</v>
      </c>
      <c r="AY764" s="123" t="str">
        <f t="shared" si="15"/>
        <v xml:space="preserve">T84029A  Dislocation of unspecified internal joint prosthesis, initial encounter </v>
      </c>
    </row>
    <row r="765" spans="49:51" x14ac:dyDescent="0.3">
      <c r="AW765" s="194" t="s">
        <v>1953</v>
      </c>
      <c r="AX765" s="195" t="s">
        <v>1954</v>
      </c>
      <c r="AY765" s="123" t="str">
        <f t="shared" si="15"/>
        <v xml:space="preserve">T84030A  Mechanical loosening of internal right hip prosthetic joint, initial encounter </v>
      </c>
    </row>
    <row r="766" spans="49:51" x14ac:dyDescent="0.3">
      <c r="AW766" s="194" t="s">
        <v>1955</v>
      </c>
      <c r="AX766" s="195" t="s">
        <v>1956</v>
      </c>
      <c r="AY766" s="123" t="str">
        <f t="shared" si="15"/>
        <v xml:space="preserve">T84031A  Mechanical loosening of internal left hip prosthetic joint, initial encounter </v>
      </c>
    </row>
    <row r="767" spans="49:51" x14ac:dyDescent="0.3">
      <c r="AW767" s="194" t="s">
        <v>1957</v>
      </c>
      <c r="AX767" s="195" t="s">
        <v>1958</v>
      </c>
      <c r="AY767" s="123" t="str">
        <f t="shared" si="15"/>
        <v xml:space="preserve">T84032A  Mechanical loosening of internal right knee prosthetic joint, initial encounter </v>
      </c>
    </row>
    <row r="768" spans="49:51" x14ac:dyDescent="0.3">
      <c r="AW768" s="194" t="s">
        <v>1959</v>
      </c>
      <c r="AX768" s="195" t="s">
        <v>1960</v>
      </c>
      <c r="AY768" s="123" t="str">
        <f t="shared" si="15"/>
        <v xml:space="preserve">T84033A  Mechanical loosening of internal left knee prosthetic joint, initial encounter </v>
      </c>
    </row>
    <row r="769" spans="49:51" x14ac:dyDescent="0.3">
      <c r="AW769" s="194" t="s">
        <v>1961</v>
      </c>
      <c r="AX769" s="195" t="s">
        <v>1962</v>
      </c>
      <c r="AY769" s="123" t="str">
        <f t="shared" si="15"/>
        <v xml:space="preserve">T84038A  Mechanical loosening of other internal prosthetic joint, initial encounter </v>
      </c>
    </row>
    <row r="770" spans="49:51" x14ac:dyDescent="0.3">
      <c r="AW770" s="194" t="s">
        <v>1963</v>
      </c>
      <c r="AX770" s="195" t="s">
        <v>1964</v>
      </c>
      <c r="AY770" s="123" t="str">
        <f t="shared" si="15"/>
        <v xml:space="preserve">T84039A  Mechanical loosening of unspecified internal prosthetic joint, initial encounter </v>
      </c>
    </row>
    <row r="771" spans="49:51" x14ac:dyDescent="0.3">
      <c r="AW771" s="194" t="s">
        <v>1965</v>
      </c>
      <c r="AX771" s="195" t="s">
        <v>1904</v>
      </c>
      <c r="AY771" s="123" t="str">
        <f t="shared" ref="AY771:AY834" si="16">AW771&amp;" "&amp;AX771</f>
        <v xml:space="preserve">T84040A    </v>
      </c>
    </row>
    <row r="772" spans="49:51" x14ac:dyDescent="0.3">
      <c r="AW772" s="194" t="s">
        <v>1966</v>
      </c>
      <c r="AX772" s="195" t="s">
        <v>1904</v>
      </c>
      <c r="AY772" s="123" t="str">
        <f t="shared" si="16"/>
        <v xml:space="preserve">T84041A    </v>
      </c>
    </row>
    <row r="773" spans="49:51" x14ac:dyDescent="0.3">
      <c r="AW773" s="194" t="s">
        <v>1967</v>
      </c>
      <c r="AX773" s="195" t="s">
        <v>1904</v>
      </c>
      <c r="AY773" s="123" t="str">
        <f t="shared" si="16"/>
        <v xml:space="preserve">T84042A    </v>
      </c>
    </row>
    <row r="774" spans="49:51" x14ac:dyDescent="0.3">
      <c r="AW774" s="194" t="s">
        <v>1968</v>
      </c>
      <c r="AX774" s="195" t="s">
        <v>1904</v>
      </c>
      <c r="AY774" s="123" t="str">
        <f t="shared" si="16"/>
        <v xml:space="preserve">T84043A    </v>
      </c>
    </row>
    <row r="775" spans="49:51" x14ac:dyDescent="0.3">
      <c r="AW775" s="194" t="s">
        <v>1969</v>
      </c>
      <c r="AX775" s="195" t="s">
        <v>1904</v>
      </c>
      <c r="AY775" s="123" t="str">
        <f t="shared" si="16"/>
        <v xml:space="preserve">T84048A    </v>
      </c>
    </row>
    <row r="776" spans="49:51" x14ac:dyDescent="0.3">
      <c r="AW776" s="194" t="s">
        <v>1970</v>
      </c>
      <c r="AX776" s="195" t="s">
        <v>1904</v>
      </c>
      <c r="AY776" s="123" t="str">
        <f t="shared" si="16"/>
        <v xml:space="preserve">T84049A    </v>
      </c>
    </row>
    <row r="777" spans="49:51" x14ac:dyDescent="0.3">
      <c r="AW777" s="194" t="s">
        <v>1971</v>
      </c>
      <c r="AX777" s="195" t="s">
        <v>1972</v>
      </c>
      <c r="AY777" s="123" t="str">
        <f t="shared" si="16"/>
        <v xml:space="preserve">T84050A  Periprosthetic osteolysis of internal prosthetic right hip joint, initial encounter </v>
      </c>
    </row>
    <row r="778" spans="49:51" x14ac:dyDescent="0.3">
      <c r="AW778" s="194" t="s">
        <v>1973</v>
      </c>
      <c r="AX778" s="195" t="s">
        <v>1974</v>
      </c>
      <c r="AY778" s="123" t="str">
        <f t="shared" si="16"/>
        <v xml:space="preserve">T84051A  Periprosthetic osteolysis of internal prosthetic left hip joint, initial encounter </v>
      </c>
    </row>
    <row r="779" spans="49:51" x14ac:dyDescent="0.3">
      <c r="AW779" s="194" t="s">
        <v>1975</v>
      </c>
      <c r="AX779" s="195" t="s">
        <v>1976</v>
      </c>
      <c r="AY779" s="123" t="str">
        <f t="shared" si="16"/>
        <v xml:space="preserve">T84052A  Periprosthetic osteolysis of internal prosthetic right knee joint, initial encounter </v>
      </c>
    </row>
    <row r="780" spans="49:51" x14ac:dyDescent="0.3">
      <c r="AW780" s="194" t="s">
        <v>1977</v>
      </c>
      <c r="AX780" s="195" t="s">
        <v>1978</v>
      </c>
      <c r="AY780" s="123" t="str">
        <f t="shared" si="16"/>
        <v xml:space="preserve">T84053A  Periprosthetic osteolysis of internal prosthetic left knee joint, initial encounter </v>
      </c>
    </row>
    <row r="781" spans="49:51" x14ac:dyDescent="0.3">
      <c r="AW781" s="194" t="s">
        <v>1979</v>
      </c>
      <c r="AX781" s="195" t="s">
        <v>1980</v>
      </c>
      <c r="AY781" s="123" t="str">
        <f t="shared" si="16"/>
        <v xml:space="preserve">T84058A  Periprosthetic osteolysis of other internal prosthetic joint, initial encounter </v>
      </c>
    </row>
    <row r="782" spans="49:51" x14ac:dyDescent="0.3">
      <c r="AW782" s="194" t="s">
        <v>1981</v>
      </c>
      <c r="AX782" s="195" t="s">
        <v>1982</v>
      </c>
      <c r="AY782" s="123" t="str">
        <f t="shared" si="16"/>
        <v xml:space="preserve">T84059A  Periprosthetic osteolysis of unspecified internal prosthetic joint, initial encounter </v>
      </c>
    </row>
    <row r="783" spans="49:51" x14ac:dyDescent="0.3">
      <c r="AW783" s="194" t="s">
        <v>1983</v>
      </c>
      <c r="AX783" s="195" t="s">
        <v>1984</v>
      </c>
      <c r="AY783" s="123" t="str">
        <f t="shared" si="16"/>
        <v xml:space="preserve">T84060A  Wear of articular bearing surface of internal prosthetic right hip joint, initial encounter </v>
      </c>
    </row>
    <row r="784" spans="49:51" x14ac:dyDescent="0.3">
      <c r="AW784" s="194" t="s">
        <v>1985</v>
      </c>
      <c r="AX784" s="195" t="s">
        <v>1986</v>
      </c>
      <c r="AY784" s="123" t="str">
        <f t="shared" si="16"/>
        <v xml:space="preserve">T84061A  Wear of articular bearing surface of internal prosthetic left hip joint, initial encounter </v>
      </c>
    </row>
    <row r="785" spans="49:51" x14ac:dyDescent="0.3">
      <c r="AW785" s="194" t="s">
        <v>1987</v>
      </c>
      <c r="AX785" s="195" t="s">
        <v>1988</v>
      </c>
      <c r="AY785" s="123" t="str">
        <f t="shared" si="16"/>
        <v xml:space="preserve">T84062A  Wear of articular bearing surface of internal prosthetic right knee joint, initial encounter </v>
      </c>
    </row>
    <row r="786" spans="49:51" x14ac:dyDescent="0.3">
      <c r="AW786" s="194" t="s">
        <v>1989</v>
      </c>
      <c r="AX786" s="195" t="s">
        <v>1990</v>
      </c>
      <c r="AY786" s="123" t="str">
        <f t="shared" si="16"/>
        <v xml:space="preserve">T84063A  Wear of articular bearing surface of internal prosthetic left knee joint, initial encounter </v>
      </c>
    </row>
    <row r="787" spans="49:51" x14ac:dyDescent="0.3">
      <c r="AW787" s="194" t="s">
        <v>1991</v>
      </c>
      <c r="AX787" s="195" t="s">
        <v>1992</v>
      </c>
      <c r="AY787" s="123" t="str">
        <f t="shared" si="16"/>
        <v xml:space="preserve">T84068A  Wear of articular bearing surface of other internal prosthetic joint, initial encounter </v>
      </c>
    </row>
    <row r="788" spans="49:51" x14ac:dyDescent="0.3">
      <c r="AW788" s="194" t="s">
        <v>1993</v>
      </c>
      <c r="AX788" s="195" t="s">
        <v>1994</v>
      </c>
      <c r="AY788" s="123" t="str">
        <f t="shared" si="16"/>
        <v xml:space="preserve">T84069A  Wear of articular bearing surface of unspecified internal prosthetic joint, initial encounter </v>
      </c>
    </row>
    <row r="789" spans="49:51" x14ac:dyDescent="0.3">
      <c r="AW789" s="194" t="s">
        <v>1995</v>
      </c>
      <c r="AX789" s="195" t="s">
        <v>1996</v>
      </c>
      <c r="AY789" s="123" t="str">
        <f t="shared" si="16"/>
        <v xml:space="preserve">T84090A  Other mechanical complication of internal right hip prosthesis, initial encounter </v>
      </c>
    </row>
    <row r="790" spans="49:51" x14ac:dyDescent="0.3">
      <c r="AW790" s="194" t="s">
        <v>1997</v>
      </c>
      <c r="AX790" s="195" t="s">
        <v>1998</v>
      </c>
      <c r="AY790" s="123" t="str">
        <f t="shared" si="16"/>
        <v xml:space="preserve">T84091A  Other mechanical complication of internal left hip prosthesis, initial encounter </v>
      </c>
    </row>
    <row r="791" spans="49:51" x14ac:dyDescent="0.3">
      <c r="AW791" s="194" t="s">
        <v>1999</v>
      </c>
      <c r="AX791" s="195" t="s">
        <v>2000</v>
      </c>
      <c r="AY791" s="123" t="str">
        <f t="shared" si="16"/>
        <v xml:space="preserve">T84092A  Other mechanical complication of internal right knee prosthesis, initial encounter </v>
      </c>
    </row>
    <row r="792" spans="49:51" x14ac:dyDescent="0.3">
      <c r="AW792" s="194" t="s">
        <v>2001</v>
      </c>
      <c r="AX792" s="195" t="s">
        <v>2002</v>
      </c>
      <c r="AY792" s="123" t="str">
        <f t="shared" si="16"/>
        <v xml:space="preserve">T84093A  Other mechanical complication of internal left knee prosthesis, initial encounter </v>
      </c>
    </row>
    <row r="793" spans="49:51" x14ac:dyDescent="0.3">
      <c r="AW793" s="194" t="s">
        <v>2003</v>
      </c>
      <c r="AX793" s="195" t="s">
        <v>2004</v>
      </c>
      <c r="AY793" s="123" t="str">
        <f t="shared" si="16"/>
        <v xml:space="preserve">T84098A  Other mechanical complication of other internal joint prosthesis, initial encounter </v>
      </c>
    </row>
    <row r="794" spans="49:51" x14ac:dyDescent="0.3">
      <c r="AW794" s="194" t="s">
        <v>2005</v>
      </c>
      <c r="AX794" s="195" t="s">
        <v>2006</v>
      </c>
      <c r="AY794" s="123" t="str">
        <f t="shared" si="16"/>
        <v xml:space="preserve">T84099A  Other mechanical complication of unspecified internal joint prosthesis, initial encounter </v>
      </c>
    </row>
    <row r="795" spans="49:51" x14ac:dyDescent="0.3">
      <c r="AW795" s="194" t="s">
        <v>2007</v>
      </c>
      <c r="AX795" s="195" t="s">
        <v>2008</v>
      </c>
      <c r="AY795" s="123" t="str">
        <f t="shared" si="16"/>
        <v xml:space="preserve">T84110A  Breakdown (mechanical) of internal fixation device of right humerus, initial encounter </v>
      </c>
    </row>
    <row r="796" spans="49:51" x14ac:dyDescent="0.3">
      <c r="AW796" s="194" t="s">
        <v>2009</v>
      </c>
      <c r="AX796" s="195" t="s">
        <v>2010</v>
      </c>
      <c r="AY796" s="123" t="str">
        <f t="shared" si="16"/>
        <v xml:space="preserve">T84111A  Breakdown (mechanical) of internal fixation device of left humerus, initial encounter </v>
      </c>
    </row>
    <row r="797" spans="49:51" x14ac:dyDescent="0.3">
      <c r="AW797" s="194" t="s">
        <v>2011</v>
      </c>
      <c r="AX797" s="195" t="s">
        <v>2012</v>
      </c>
      <c r="AY797" s="123" t="str">
        <f t="shared" si="16"/>
        <v xml:space="preserve">T84112A  Breakdown (mechanical) of internal fixation device of bone of right forearm, initial encounter </v>
      </c>
    </row>
    <row r="798" spans="49:51" x14ac:dyDescent="0.3">
      <c r="AW798" s="194" t="s">
        <v>2013</v>
      </c>
      <c r="AX798" s="195" t="s">
        <v>2014</v>
      </c>
      <c r="AY798" s="123" t="str">
        <f t="shared" si="16"/>
        <v xml:space="preserve">T84113A  Breakdown (mechanical) of internal fixation device of bone of left forearm, initial encounter </v>
      </c>
    </row>
    <row r="799" spans="49:51" x14ac:dyDescent="0.3">
      <c r="AW799" s="194" t="s">
        <v>2015</v>
      </c>
      <c r="AX799" s="195" t="s">
        <v>2016</v>
      </c>
      <c r="AY799" s="123" t="str">
        <f t="shared" si="16"/>
        <v xml:space="preserve">T84114A  Breakdown (mechanical) of internal fixation device of right femur, initial encounter </v>
      </c>
    </row>
    <row r="800" spans="49:51" x14ac:dyDescent="0.3">
      <c r="AW800" s="194" t="s">
        <v>2017</v>
      </c>
      <c r="AX800" s="195" t="s">
        <v>2018</v>
      </c>
      <c r="AY800" s="123" t="str">
        <f t="shared" si="16"/>
        <v xml:space="preserve">T84115A  Breakdown (mechanical) of internal fixation device of left femur, initial encounter </v>
      </c>
    </row>
    <row r="801" spans="49:51" x14ac:dyDescent="0.3">
      <c r="AW801" s="194" t="s">
        <v>2019</v>
      </c>
      <c r="AX801" s="195" t="s">
        <v>2020</v>
      </c>
      <c r="AY801" s="123" t="str">
        <f t="shared" si="16"/>
        <v xml:space="preserve">T84116A  Breakdown (mechanical) of internal fixation device of bone of right lower leg, initial encounter </v>
      </c>
    </row>
    <row r="802" spans="49:51" x14ac:dyDescent="0.3">
      <c r="AW802" s="194" t="s">
        <v>2021</v>
      </c>
      <c r="AX802" s="195" t="s">
        <v>2022</v>
      </c>
      <c r="AY802" s="123" t="str">
        <f t="shared" si="16"/>
        <v xml:space="preserve">T84117A  Breakdown (mechanical) of internal fixation device of bone of left lower leg, initial encounter </v>
      </c>
    </row>
    <row r="803" spans="49:51" x14ac:dyDescent="0.3">
      <c r="AW803" s="194" t="s">
        <v>2023</v>
      </c>
      <c r="AX803" s="195" t="s">
        <v>2024</v>
      </c>
      <c r="AY803" s="123" t="str">
        <f t="shared" si="16"/>
        <v xml:space="preserve">T84119A  Breakdown (mechanical) of internal fixation device of unspecified bone of limb, initial encounter </v>
      </c>
    </row>
    <row r="804" spans="49:51" x14ac:dyDescent="0.3">
      <c r="AW804" s="194" t="s">
        <v>2025</v>
      </c>
      <c r="AX804" s="195" t="s">
        <v>2026</v>
      </c>
      <c r="AY804" s="123" t="str">
        <f t="shared" si="16"/>
        <v xml:space="preserve">T84120A  Displacement of internal fixation device of right humerus, initial encounter </v>
      </c>
    </row>
    <row r="805" spans="49:51" x14ac:dyDescent="0.3">
      <c r="AW805" s="194" t="s">
        <v>2027</v>
      </c>
      <c r="AX805" s="195" t="s">
        <v>2028</v>
      </c>
      <c r="AY805" s="123" t="str">
        <f t="shared" si="16"/>
        <v xml:space="preserve">T84121A  Displacement of internal fixation device of left humerus, initial encounter </v>
      </c>
    </row>
    <row r="806" spans="49:51" x14ac:dyDescent="0.3">
      <c r="AW806" s="194" t="s">
        <v>2029</v>
      </c>
      <c r="AX806" s="195" t="s">
        <v>2030</v>
      </c>
      <c r="AY806" s="123" t="str">
        <f t="shared" si="16"/>
        <v xml:space="preserve">T84122A  Displacement of internal fixation device of bone of right forearm, initial encounter </v>
      </c>
    </row>
    <row r="807" spans="49:51" x14ac:dyDescent="0.3">
      <c r="AW807" s="194" t="s">
        <v>2031</v>
      </c>
      <c r="AX807" s="195" t="s">
        <v>2032</v>
      </c>
      <c r="AY807" s="123" t="str">
        <f t="shared" si="16"/>
        <v xml:space="preserve">T84123A  Displacement of internal fixation device of bone of left forearm, initial encounter </v>
      </c>
    </row>
    <row r="808" spans="49:51" x14ac:dyDescent="0.3">
      <c r="AW808" s="194" t="s">
        <v>2033</v>
      </c>
      <c r="AX808" s="195" t="s">
        <v>2034</v>
      </c>
      <c r="AY808" s="123" t="str">
        <f t="shared" si="16"/>
        <v xml:space="preserve">T84124A  Displacement of internal fixation device of right femur, initial encounter </v>
      </c>
    </row>
    <row r="809" spans="49:51" x14ac:dyDescent="0.3">
      <c r="AW809" s="194" t="s">
        <v>2035</v>
      </c>
      <c r="AX809" s="195" t="s">
        <v>2036</v>
      </c>
      <c r="AY809" s="123" t="str">
        <f t="shared" si="16"/>
        <v xml:space="preserve">T84125A  Displacement of internal fixation device of left femur, initial encounter </v>
      </c>
    </row>
    <row r="810" spans="49:51" x14ac:dyDescent="0.3">
      <c r="AW810" s="194" t="s">
        <v>2037</v>
      </c>
      <c r="AX810" s="195" t="s">
        <v>2038</v>
      </c>
      <c r="AY810" s="123" t="str">
        <f t="shared" si="16"/>
        <v xml:space="preserve">T84126A  Displacement of internal fixation device of bone of right lower leg, initial encounter </v>
      </c>
    </row>
    <row r="811" spans="49:51" x14ac:dyDescent="0.3">
      <c r="AW811" s="194" t="s">
        <v>2039</v>
      </c>
      <c r="AX811" s="195" t="s">
        <v>2040</v>
      </c>
      <c r="AY811" s="123" t="str">
        <f t="shared" si="16"/>
        <v xml:space="preserve">T84127A  Displacement of internal fixation device of bone of left lower leg, initial encounter </v>
      </c>
    </row>
    <row r="812" spans="49:51" x14ac:dyDescent="0.3">
      <c r="AW812" s="194" t="s">
        <v>2041</v>
      </c>
      <c r="AX812" s="195" t="s">
        <v>2042</v>
      </c>
      <c r="AY812" s="123" t="str">
        <f t="shared" si="16"/>
        <v xml:space="preserve">T84129A  Displacement of internal fixation device of unspecified bone of limb, initial encounter </v>
      </c>
    </row>
    <row r="813" spans="49:51" x14ac:dyDescent="0.3">
      <c r="AW813" s="194" t="s">
        <v>2043</v>
      </c>
      <c r="AX813" s="195" t="s">
        <v>2044</v>
      </c>
      <c r="AY813" s="123" t="str">
        <f t="shared" si="16"/>
        <v xml:space="preserve">T84190A  Other mechanical complication of internal fixation device of right humerus, initial encounter </v>
      </c>
    </row>
    <row r="814" spans="49:51" x14ac:dyDescent="0.3">
      <c r="AW814" s="194" t="s">
        <v>2045</v>
      </c>
      <c r="AX814" s="195" t="s">
        <v>2046</v>
      </c>
      <c r="AY814" s="123" t="str">
        <f t="shared" si="16"/>
        <v xml:space="preserve">T84191A  Other mechanical complication of internal fixation device of left humerus, initial encounter </v>
      </c>
    </row>
    <row r="815" spans="49:51" x14ac:dyDescent="0.3">
      <c r="AW815" s="194" t="s">
        <v>2047</v>
      </c>
      <c r="AX815" s="195" t="s">
        <v>2048</v>
      </c>
      <c r="AY815" s="123" t="str">
        <f t="shared" si="16"/>
        <v xml:space="preserve">T84192A  Other mechanical complication of internal fixation device of bone of right forearm, initial encounter </v>
      </c>
    </row>
    <row r="816" spans="49:51" x14ac:dyDescent="0.3">
      <c r="AW816" s="194" t="s">
        <v>2049</v>
      </c>
      <c r="AX816" s="195" t="s">
        <v>2050</v>
      </c>
      <c r="AY816" s="123" t="str">
        <f t="shared" si="16"/>
        <v xml:space="preserve">T84193A  Other mechanical complication of internal fixation device of bone of left forearm, initial encounter </v>
      </c>
    </row>
    <row r="817" spans="49:51" x14ac:dyDescent="0.3">
      <c r="AW817" s="194" t="s">
        <v>2051</v>
      </c>
      <c r="AX817" s="195" t="s">
        <v>2052</v>
      </c>
      <c r="AY817" s="123" t="str">
        <f t="shared" si="16"/>
        <v xml:space="preserve">T84194A  Other mechanical complication of internal fixation device of right femur, initial encounter </v>
      </c>
    </row>
    <row r="818" spans="49:51" x14ac:dyDescent="0.3">
      <c r="AW818" s="194" t="s">
        <v>2053</v>
      </c>
      <c r="AX818" s="195" t="s">
        <v>2054</v>
      </c>
      <c r="AY818" s="123" t="str">
        <f t="shared" si="16"/>
        <v xml:space="preserve">T84195A  Other mechanical complication of internal fixation device of left femur, initial encounter </v>
      </c>
    </row>
    <row r="819" spans="49:51" x14ac:dyDescent="0.3">
      <c r="AW819" s="194" t="s">
        <v>2055</v>
      </c>
      <c r="AX819" s="195" t="s">
        <v>2056</v>
      </c>
      <c r="AY819" s="123" t="str">
        <f t="shared" si="16"/>
        <v xml:space="preserve">T84196A  Other mechanical complication of internal fixation device of bone of right lower leg, initial encounter </v>
      </c>
    </row>
    <row r="820" spans="49:51" x14ac:dyDescent="0.3">
      <c r="AW820" s="194" t="s">
        <v>2057</v>
      </c>
      <c r="AX820" s="195" t="s">
        <v>2058</v>
      </c>
      <c r="AY820" s="123" t="str">
        <f t="shared" si="16"/>
        <v xml:space="preserve">T84197A  Other mechanical complication of internal fixation device of bone of left lower leg, initial encounter </v>
      </c>
    </row>
    <row r="821" spans="49:51" x14ac:dyDescent="0.3">
      <c r="AW821" s="194" t="s">
        <v>2059</v>
      </c>
      <c r="AX821" s="195" t="s">
        <v>2060</v>
      </c>
      <c r="AY821" s="123" t="str">
        <f t="shared" si="16"/>
        <v xml:space="preserve">T84199A  Other mechanical complication of internal fixation device of unspecified bone of limb, initial encounter </v>
      </c>
    </row>
    <row r="822" spans="49:51" x14ac:dyDescent="0.3">
      <c r="AW822" s="194" t="s">
        <v>2061</v>
      </c>
      <c r="AX822" s="195" t="s">
        <v>2062</v>
      </c>
      <c r="AY822" s="123" t="str">
        <f t="shared" si="16"/>
        <v xml:space="preserve">T84210A  Breakdown (mechanical) of internal fixation device of bones of hand and fingers, initial encounter </v>
      </c>
    </row>
    <row r="823" spans="49:51" x14ac:dyDescent="0.3">
      <c r="AW823" s="194" t="s">
        <v>2063</v>
      </c>
      <c r="AX823" s="195" t="s">
        <v>2064</v>
      </c>
      <c r="AY823" s="123" t="str">
        <f t="shared" si="16"/>
        <v xml:space="preserve">T84213A  Breakdown (mechanical) of internal fixation device of bones of foot and toes, initial encounter </v>
      </c>
    </row>
    <row r="824" spans="49:51" x14ac:dyDescent="0.3">
      <c r="AW824" s="194" t="s">
        <v>2065</v>
      </c>
      <c r="AX824" s="195" t="s">
        <v>2066</v>
      </c>
      <c r="AY824" s="123" t="str">
        <f t="shared" si="16"/>
        <v xml:space="preserve">T84216A  Breakdown (mechanical) of internal fixation device of vertebrae, initial encounter </v>
      </c>
    </row>
    <row r="825" spans="49:51" x14ac:dyDescent="0.3">
      <c r="AW825" s="194" t="s">
        <v>2067</v>
      </c>
      <c r="AX825" s="195" t="s">
        <v>2068</v>
      </c>
      <c r="AY825" s="123" t="str">
        <f t="shared" si="16"/>
        <v xml:space="preserve">T84218A  Breakdown (mechanical) of internal fixation device of other bones, initial encounter </v>
      </c>
    </row>
    <row r="826" spans="49:51" x14ac:dyDescent="0.3">
      <c r="AW826" s="194" t="s">
        <v>2069</v>
      </c>
      <c r="AX826" s="195" t="s">
        <v>2070</v>
      </c>
      <c r="AY826" s="123" t="str">
        <f t="shared" si="16"/>
        <v xml:space="preserve">T84220A  Displacement of internal fixation device of bones of hand and fingers, initial encounter </v>
      </c>
    </row>
    <row r="827" spans="49:51" x14ac:dyDescent="0.3">
      <c r="AW827" s="194" t="s">
        <v>2071</v>
      </c>
      <c r="AX827" s="195" t="s">
        <v>2072</v>
      </c>
      <c r="AY827" s="123" t="str">
        <f t="shared" si="16"/>
        <v xml:space="preserve">T84223A  Displacement of internal fixation device of bones of foot and toes, initial encounter </v>
      </c>
    </row>
    <row r="828" spans="49:51" x14ac:dyDescent="0.3">
      <c r="AW828" s="194" t="s">
        <v>2073</v>
      </c>
      <c r="AX828" s="195" t="s">
        <v>2074</v>
      </c>
      <c r="AY828" s="123" t="str">
        <f t="shared" si="16"/>
        <v xml:space="preserve">T84226A  Displacement of internal fixation device of vertebrae, initial encounter </v>
      </c>
    </row>
    <row r="829" spans="49:51" x14ac:dyDescent="0.3">
      <c r="AW829" s="194" t="s">
        <v>2075</v>
      </c>
      <c r="AX829" s="195" t="s">
        <v>2076</v>
      </c>
      <c r="AY829" s="123" t="str">
        <f t="shared" si="16"/>
        <v xml:space="preserve">T84228A  Displacement of internal fixation device of other bones, initial encounter </v>
      </c>
    </row>
    <row r="830" spans="49:51" x14ac:dyDescent="0.3">
      <c r="AW830" s="194" t="s">
        <v>2077</v>
      </c>
      <c r="AX830" s="195" t="s">
        <v>2078</v>
      </c>
      <c r="AY830" s="123" t="str">
        <f t="shared" si="16"/>
        <v xml:space="preserve">T84290A  Other mechanical complication of internal fixation device of bones of hand and fingers, initial encounter </v>
      </c>
    </row>
    <row r="831" spans="49:51" x14ac:dyDescent="0.3">
      <c r="AW831" s="194" t="s">
        <v>2079</v>
      </c>
      <c r="AX831" s="195" t="s">
        <v>2080</v>
      </c>
      <c r="AY831" s="123" t="str">
        <f t="shared" si="16"/>
        <v xml:space="preserve">T84293A  Other mechanical complication of internal fixation device of bones of foot and toes, initial encounter </v>
      </c>
    </row>
    <row r="832" spans="49:51" x14ac:dyDescent="0.3">
      <c r="AW832" s="194" t="s">
        <v>2081</v>
      </c>
      <c r="AX832" s="195" t="s">
        <v>2082</v>
      </c>
      <c r="AY832" s="123" t="str">
        <f t="shared" si="16"/>
        <v xml:space="preserve">T84296A  Other mechanical complication of internal fixation device of vertebrae, initial encounter </v>
      </c>
    </row>
    <row r="833" spans="49:51" x14ac:dyDescent="0.3">
      <c r="AW833" s="194" t="s">
        <v>2083</v>
      </c>
      <c r="AX833" s="195" t="s">
        <v>2084</v>
      </c>
      <c r="AY833" s="123" t="str">
        <f t="shared" si="16"/>
        <v xml:space="preserve">T84298A  Other mechanical complication of internal fixation device of other bones, initial encounter </v>
      </c>
    </row>
    <row r="834" spans="49:51" x14ac:dyDescent="0.3">
      <c r="AW834" s="194" t="s">
        <v>2085</v>
      </c>
      <c r="AX834" s="195" t="s">
        <v>2086</v>
      </c>
      <c r="AY834" s="123" t="str">
        <f t="shared" si="16"/>
        <v xml:space="preserve">T84310A  Breakdown (mechanical) of electronic bone stimulator, initial encounter </v>
      </c>
    </row>
    <row r="835" spans="49:51" x14ac:dyDescent="0.3">
      <c r="AW835" s="194" t="s">
        <v>2087</v>
      </c>
      <c r="AX835" s="195" t="s">
        <v>2088</v>
      </c>
      <c r="AY835" s="123" t="str">
        <f t="shared" ref="AY835:AY898" si="17">AW835&amp;" "&amp;AX835</f>
        <v xml:space="preserve">T84318A  Breakdown (mechanical) of other bone devices, implants and grafts, initial encounter </v>
      </c>
    </row>
    <row r="836" spans="49:51" x14ac:dyDescent="0.3">
      <c r="AW836" s="194" t="s">
        <v>2089</v>
      </c>
      <c r="AX836" s="195" t="s">
        <v>2090</v>
      </c>
      <c r="AY836" s="123" t="str">
        <f t="shared" si="17"/>
        <v xml:space="preserve">T84320A  Displacement of electronic bone stimulator, initial encounter </v>
      </c>
    </row>
    <row r="837" spans="49:51" x14ac:dyDescent="0.3">
      <c r="AW837" s="194" t="s">
        <v>2091</v>
      </c>
      <c r="AX837" s="195" t="s">
        <v>2092</v>
      </c>
      <c r="AY837" s="123" t="str">
        <f t="shared" si="17"/>
        <v xml:space="preserve">T84328A  Displacement of other bone devices, implants and grafts, initial encounter </v>
      </c>
    </row>
    <row r="838" spans="49:51" x14ac:dyDescent="0.3">
      <c r="AW838" s="194" t="s">
        <v>2093</v>
      </c>
      <c r="AX838" s="195" t="s">
        <v>2094</v>
      </c>
      <c r="AY838" s="123" t="str">
        <f t="shared" si="17"/>
        <v xml:space="preserve">T84390A  Other mechanical complication of electronic bone stimulator, initial encounter </v>
      </c>
    </row>
    <row r="839" spans="49:51" x14ac:dyDescent="0.3">
      <c r="AW839" s="194" t="s">
        <v>2095</v>
      </c>
      <c r="AX839" s="195" t="s">
        <v>2096</v>
      </c>
      <c r="AY839" s="123" t="str">
        <f t="shared" si="17"/>
        <v xml:space="preserve">T84398A  Other mechanical complication of other bone devices, implants and grafts, initial encounter </v>
      </c>
    </row>
    <row r="840" spans="49:51" x14ac:dyDescent="0.3">
      <c r="AW840" s="194" t="s">
        <v>2097</v>
      </c>
      <c r="AX840" s="195" t="s">
        <v>2098</v>
      </c>
      <c r="AY840" s="123" t="str">
        <f t="shared" si="17"/>
        <v xml:space="preserve">T84410A  Breakdown (mechanical) of muscle and tendon graft, initial encounter </v>
      </c>
    </row>
    <row r="841" spans="49:51" x14ac:dyDescent="0.3">
      <c r="AW841" s="194" t="s">
        <v>2099</v>
      </c>
      <c r="AX841" s="195" t="s">
        <v>2100</v>
      </c>
      <c r="AY841" s="123" t="str">
        <f t="shared" si="17"/>
        <v xml:space="preserve">T84418A  Breakdown (mechanical) of other internal orthopedic devices, implants and grafts, initial encounter </v>
      </c>
    </row>
    <row r="842" spans="49:51" x14ac:dyDescent="0.3">
      <c r="AW842" s="194" t="s">
        <v>2101</v>
      </c>
      <c r="AX842" s="195" t="s">
        <v>2102</v>
      </c>
      <c r="AY842" s="123" t="str">
        <f t="shared" si="17"/>
        <v xml:space="preserve">T84420A  Displacement of muscle and tendon graft, initial encounter </v>
      </c>
    </row>
    <row r="843" spans="49:51" x14ac:dyDescent="0.3">
      <c r="AW843" s="194" t="s">
        <v>2103</v>
      </c>
      <c r="AX843" s="195" t="s">
        <v>2104</v>
      </c>
      <c r="AY843" s="123" t="str">
        <f t="shared" si="17"/>
        <v xml:space="preserve">T84428A  Displacement of other internal orthopedic devices, implants and grafts, initial encounter </v>
      </c>
    </row>
    <row r="844" spans="49:51" x14ac:dyDescent="0.3">
      <c r="AW844" s="194" t="s">
        <v>2105</v>
      </c>
      <c r="AX844" s="195" t="s">
        <v>2106</v>
      </c>
      <c r="AY844" s="123" t="str">
        <f t="shared" si="17"/>
        <v xml:space="preserve">T84490A  Other mechanical complication of muscle and tendon graft, initial encounter </v>
      </c>
    </row>
    <row r="845" spans="49:51" x14ac:dyDescent="0.3">
      <c r="AW845" s="194" t="s">
        <v>2107</v>
      </c>
      <c r="AX845" s="195" t="s">
        <v>2108</v>
      </c>
      <c r="AY845" s="123" t="str">
        <f t="shared" si="17"/>
        <v xml:space="preserve">T84498A  Other mechanical complication of other internal orthopedic devices, implants and grafts, initial encounter </v>
      </c>
    </row>
    <row r="846" spans="49:51" x14ac:dyDescent="0.3">
      <c r="AW846" s="194" t="s">
        <v>2109</v>
      </c>
      <c r="AX846" s="195" t="s">
        <v>2110</v>
      </c>
      <c r="AY846" s="123" t="str">
        <f t="shared" si="17"/>
        <v xml:space="preserve">T8450XA  Infection and inflammatory reaction due to unspecified internal joint prosthesis, initial encounter </v>
      </c>
    </row>
    <row r="847" spans="49:51" x14ac:dyDescent="0.3">
      <c r="AW847" s="194" t="s">
        <v>2111</v>
      </c>
      <c r="AX847" s="195" t="s">
        <v>2112</v>
      </c>
      <c r="AY847" s="123" t="str">
        <f t="shared" si="17"/>
        <v xml:space="preserve">T8451XA  Infection and inflammatory reaction due to internal right hip prosthesis, initial encounter </v>
      </c>
    </row>
    <row r="848" spans="49:51" x14ac:dyDescent="0.3">
      <c r="AW848" s="194" t="s">
        <v>2113</v>
      </c>
      <c r="AX848" s="195" t="s">
        <v>2114</v>
      </c>
      <c r="AY848" s="123" t="str">
        <f t="shared" si="17"/>
        <v xml:space="preserve">T8452XA  Infection and inflammatory reaction due to internal left hip prosthesis, initial encounter </v>
      </c>
    </row>
    <row r="849" spans="49:51" x14ac:dyDescent="0.3">
      <c r="AW849" s="194" t="s">
        <v>2115</v>
      </c>
      <c r="AX849" s="195" t="s">
        <v>2116</v>
      </c>
      <c r="AY849" s="123" t="str">
        <f t="shared" si="17"/>
        <v xml:space="preserve">T8453XA  Infection and inflammatory reaction due to internal right knee prosthesis, initial encounter </v>
      </c>
    </row>
    <row r="850" spans="49:51" x14ac:dyDescent="0.3">
      <c r="AW850" s="194" t="s">
        <v>2117</v>
      </c>
      <c r="AX850" s="195" t="s">
        <v>2118</v>
      </c>
      <c r="AY850" s="123" t="str">
        <f t="shared" si="17"/>
        <v xml:space="preserve">T8454XA  Infection and inflammatory reaction due to internal left knee prosthesis, initial encounter </v>
      </c>
    </row>
    <row r="851" spans="49:51" x14ac:dyDescent="0.3">
      <c r="AW851" s="194" t="s">
        <v>2119</v>
      </c>
      <c r="AX851" s="195" t="s">
        <v>2120</v>
      </c>
      <c r="AY851" s="123" t="str">
        <f t="shared" si="17"/>
        <v xml:space="preserve">T8459XA  Infection and inflammatory reaction due to other internal joint prosthesis, initial encounter </v>
      </c>
    </row>
    <row r="852" spans="49:51" x14ac:dyDescent="0.3">
      <c r="AW852" s="194" t="s">
        <v>2121</v>
      </c>
      <c r="AX852" s="195" t="s">
        <v>2122</v>
      </c>
      <c r="AY852" s="123" t="str">
        <f t="shared" si="17"/>
        <v xml:space="preserve">T8460XA  Infection and inflammatory reaction due to internal fixation device of unspecified site, initial encounter </v>
      </c>
    </row>
    <row r="853" spans="49:51" x14ac:dyDescent="0.3">
      <c r="AW853" s="194" t="s">
        <v>2123</v>
      </c>
      <c r="AX853" s="195" t="s">
        <v>2124</v>
      </c>
      <c r="AY853" s="123" t="str">
        <f t="shared" si="17"/>
        <v xml:space="preserve">T84610A  Infection and inflammatory reaction due to internal fixation device of right humerus, initial encounter </v>
      </c>
    </row>
    <row r="854" spans="49:51" x14ac:dyDescent="0.3">
      <c r="AW854" s="194" t="s">
        <v>2125</v>
      </c>
      <c r="AX854" s="195" t="s">
        <v>2126</v>
      </c>
      <c r="AY854" s="123" t="str">
        <f t="shared" si="17"/>
        <v xml:space="preserve">T84611A  Infection and inflammatory reaction due to internal fixation device of left humerus, initial encounter </v>
      </c>
    </row>
    <row r="855" spans="49:51" x14ac:dyDescent="0.3">
      <c r="AW855" s="194" t="s">
        <v>2127</v>
      </c>
      <c r="AX855" s="195" t="s">
        <v>2128</v>
      </c>
      <c r="AY855" s="123" t="str">
        <f t="shared" si="17"/>
        <v xml:space="preserve">T84612A  Infection and inflammatory reaction due to internal fixation device of right radius, initial encounter </v>
      </c>
    </row>
    <row r="856" spans="49:51" x14ac:dyDescent="0.3">
      <c r="AW856" s="194" t="s">
        <v>2129</v>
      </c>
      <c r="AX856" s="195" t="s">
        <v>2130</v>
      </c>
      <c r="AY856" s="123" t="str">
        <f t="shared" si="17"/>
        <v xml:space="preserve">T84613A  Infection and inflammatory reaction due to internal fixation device of left radius, initial encounter </v>
      </c>
    </row>
    <row r="857" spans="49:51" x14ac:dyDescent="0.3">
      <c r="AW857" s="194" t="s">
        <v>2131</v>
      </c>
      <c r="AX857" s="195" t="s">
        <v>2132</v>
      </c>
      <c r="AY857" s="123" t="str">
        <f t="shared" si="17"/>
        <v xml:space="preserve">T84614A  Infection and inflammatory reaction due to internal fixation device of right ulna, initial encounter </v>
      </c>
    </row>
    <row r="858" spans="49:51" x14ac:dyDescent="0.3">
      <c r="AW858" s="194" t="s">
        <v>2133</v>
      </c>
      <c r="AX858" s="195" t="s">
        <v>2134</v>
      </c>
      <c r="AY858" s="123" t="str">
        <f t="shared" si="17"/>
        <v xml:space="preserve">T84615A  Infection and inflammatory reaction due to internal fixation device of left ulna, initial encounter </v>
      </c>
    </row>
    <row r="859" spans="49:51" x14ac:dyDescent="0.3">
      <c r="AW859" s="194" t="s">
        <v>2135</v>
      </c>
      <c r="AX859" s="195" t="s">
        <v>2136</v>
      </c>
      <c r="AY859" s="123" t="str">
        <f t="shared" si="17"/>
        <v xml:space="preserve">T84619A  Infection and inflammatory reaction due to internal fixation device of unspecified bone of arm, initial encounter </v>
      </c>
    </row>
    <row r="860" spans="49:51" x14ac:dyDescent="0.3">
      <c r="AW860" s="194" t="s">
        <v>2137</v>
      </c>
      <c r="AX860" s="195" t="s">
        <v>2138</v>
      </c>
      <c r="AY860" s="123" t="str">
        <f t="shared" si="17"/>
        <v xml:space="preserve">T84620A  Infection and inflammatory reaction due to internal fixation device of right femur, initial encounter </v>
      </c>
    </row>
    <row r="861" spans="49:51" x14ac:dyDescent="0.3">
      <c r="AW861" s="194" t="s">
        <v>2139</v>
      </c>
      <c r="AX861" s="195" t="s">
        <v>2140</v>
      </c>
      <c r="AY861" s="123" t="str">
        <f t="shared" si="17"/>
        <v xml:space="preserve">T84621A  Infection and inflammatory reaction due to internal fixation device of left femur, initial encounter </v>
      </c>
    </row>
    <row r="862" spans="49:51" x14ac:dyDescent="0.3">
      <c r="AW862" s="194" t="s">
        <v>2141</v>
      </c>
      <c r="AX862" s="195" t="s">
        <v>2142</v>
      </c>
      <c r="AY862" s="123" t="str">
        <f t="shared" si="17"/>
        <v xml:space="preserve">T84622A  Infection and inflammatory reaction due to internal fixation device of right tibia, initial encounter </v>
      </c>
    </row>
    <row r="863" spans="49:51" x14ac:dyDescent="0.3">
      <c r="AW863" s="194" t="s">
        <v>2143</v>
      </c>
      <c r="AX863" s="195" t="s">
        <v>2144</v>
      </c>
      <c r="AY863" s="123" t="str">
        <f t="shared" si="17"/>
        <v xml:space="preserve">T84623A  Infection and inflammatory reaction due to internal fixation device of left tibia, initial encounter </v>
      </c>
    </row>
    <row r="864" spans="49:51" x14ac:dyDescent="0.3">
      <c r="AW864" s="194" t="s">
        <v>2145</v>
      </c>
      <c r="AX864" s="195" t="s">
        <v>2146</v>
      </c>
      <c r="AY864" s="123" t="str">
        <f t="shared" si="17"/>
        <v xml:space="preserve">T84624A  Infection and inflammatory reaction due to internal fixation device of right fibula, initial encounter </v>
      </c>
    </row>
    <row r="865" spans="49:51" x14ac:dyDescent="0.3">
      <c r="AW865" s="194" t="s">
        <v>2147</v>
      </c>
      <c r="AX865" s="195" t="s">
        <v>2148</v>
      </c>
      <c r="AY865" s="123" t="str">
        <f t="shared" si="17"/>
        <v xml:space="preserve">T84625A  Infection and inflammatory reaction due to internal fixation device of left fibula, initial encounter </v>
      </c>
    </row>
    <row r="866" spans="49:51" x14ac:dyDescent="0.3">
      <c r="AW866" s="194" t="s">
        <v>2149</v>
      </c>
      <c r="AX866" s="195" t="s">
        <v>2150</v>
      </c>
      <c r="AY866" s="123" t="str">
        <f t="shared" si="17"/>
        <v xml:space="preserve">T84629A  Infection and inflammatory reaction due to internal fixation device of unspecified bone of leg, initial encounter </v>
      </c>
    </row>
    <row r="867" spans="49:51" x14ac:dyDescent="0.3">
      <c r="AW867" s="194" t="s">
        <v>2151</v>
      </c>
      <c r="AX867" s="195" t="s">
        <v>2152</v>
      </c>
      <c r="AY867" s="123" t="str">
        <f t="shared" si="17"/>
        <v xml:space="preserve">T8463XA  Infection and inflammatory reaction due to internal fixation device of spine, initial encounter </v>
      </c>
    </row>
    <row r="868" spans="49:51" x14ac:dyDescent="0.3">
      <c r="AW868" s="194" t="s">
        <v>2153</v>
      </c>
      <c r="AX868" s="195" t="s">
        <v>2154</v>
      </c>
      <c r="AY868" s="123" t="str">
        <f t="shared" si="17"/>
        <v xml:space="preserve">T8469XA  Infection and inflammatory reaction due to internal fixation device of other site, initial encounter </v>
      </c>
    </row>
    <row r="869" spans="49:51" x14ac:dyDescent="0.3">
      <c r="AW869" s="194" t="s">
        <v>2155</v>
      </c>
      <c r="AX869" s="195" t="s">
        <v>2156</v>
      </c>
      <c r="AY869" s="123" t="str">
        <f t="shared" si="17"/>
        <v xml:space="preserve">T847XXA  Infection and inflammatory reaction due to other internal orthopedic prosthetic devices, implants and grafts, initial encounter </v>
      </c>
    </row>
    <row r="870" spans="49:51" x14ac:dyDescent="0.3">
      <c r="AW870" s="194" t="s">
        <v>2157</v>
      </c>
      <c r="AX870" s="195" t="s">
        <v>2158</v>
      </c>
      <c r="AY870" s="123" t="str">
        <f t="shared" si="17"/>
        <v xml:space="preserve">T8481XA  Embolism due to internal orthopedic prosthetic devices, implants and grafts, initial encounter </v>
      </c>
    </row>
    <row r="871" spans="49:51" x14ac:dyDescent="0.3">
      <c r="AW871" s="194" t="s">
        <v>2159</v>
      </c>
      <c r="AX871" s="195" t="s">
        <v>2160</v>
      </c>
      <c r="AY871" s="123" t="str">
        <f t="shared" si="17"/>
        <v xml:space="preserve">T8482XA  Fibrosis due to internal orthopedic prosthetic devices, implants and grafts, initial encounter </v>
      </c>
    </row>
    <row r="872" spans="49:51" x14ac:dyDescent="0.3">
      <c r="AW872" s="194" t="s">
        <v>2161</v>
      </c>
      <c r="AX872" s="195" t="s">
        <v>2162</v>
      </c>
      <c r="AY872" s="123" t="str">
        <f t="shared" si="17"/>
        <v xml:space="preserve">T8483XA  Hemorrhage due to internal orthopedic prosthetic devices, implants and grafts, initial encounter </v>
      </c>
    </row>
    <row r="873" spans="49:51" x14ac:dyDescent="0.3">
      <c r="AW873" s="194" t="s">
        <v>2163</v>
      </c>
      <c r="AX873" s="195" t="s">
        <v>2164</v>
      </c>
      <c r="AY873" s="123" t="str">
        <f t="shared" si="17"/>
        <v xml:space="preserve">T8484XA  Pain due to internal orthopedic prosthetic devices, implants and grafts, initial encounter </v>
      </c>
    </row>
    <row r="874" spans="49:51" x14ac:dyDescent="0.3">
      <c r="AW874" s="194" t="s">
        <v>2165</v>
      </c>
      <c r="AX874" s="195" t="s">
        <v>2166</v>
      </c>
      <c r="AY874" s="123" t="str">
        <f t="shared" si="17"/>
        <v xml:space="preserve">T8485XA  Stenosis due to internal orthopedic prosthetic devices, implants and grafts, initial encounter </v>
      </c>
    </row>
    <row r="875" spans="49:51" x14ac:dyDescent="0.3">
      <c r="AW875" s="194" t="s">
        <v>2167</v>
      </c>
      <c r="AX875" s="195" t="s">
        <v>2168</v>
      </c>
      <c r="AY875" s="123" t="str">
        <f t="shared" si="17"/>
        <v xml:space="preserve">T8486XA  Thrombosis due to internal orthopedic prosthetic devices, implants and grafts, initial encounter </v>
      </c>
    </row>
    <row r="876" spans="49:51" x14ac:dyDescent="0.3">
      <c r="AW876" s="194" t="s">
        <v>2169</v>
      </c>
      <c r="AX876" s="195" t="s">
        <v>2170</v>
      </c>
      <c r="AY876" s="123" t="str">
        <f t="shared" si="17"/>
        <v xml:space="preserve">T8489XA  Other specified complication of internal orthopedic prosthetic devices, implants and grafts, initial encounter </v>
      </c>
    </row>
    <row r="877" spans="49:51" x14ac:dyDescent="0.3">
      <c r="AW877" s="194" t="s">
        <v>2171</v>
      </c>
      <c r="AX877" s="195" t="s">
        <v>2172</v>
      </c>
      <c r="AY877" s="123" t="str">
        <f t="shared" si="17"/>
        <v xml:space="preserve">T849XXA  Unspecified complication of internal orthopedic prosthetic device, implant and graft, initial encounter </v>
      </c>
    </row>
    <row r="878" spans="49:51" x14ac:dyDescent="0.3">
      <c r="AW878" s="194" t="s">
        <v>2173</v>
      </c>
      <c r="AX878" s="195" t="s">
        <v>2174</v>
      </c>
      <c r="AY878" s="123" t="str">
        <f t="shared" si="17"/>
        <v xml:space="preserve">T8501XA  Breakdown (mechanical) of ventricular intracranial (communicating) shunt, initial encounter </v>
      </c>
    </row>
    <row r="879" spans="49:51" x14ac:dyDescent="0.3">
      <c r="AW879" s="194" t="s">
        <v>2175</v>
      </c>
      <c r="AX879" s="195" t="s">
        <v>2176</v>
      </c>
      <c r="AY879" s="123" t="str">
        <f t="shared" si="17"/>
        <v xml:space="preserve">T8502XA  Displacement of ventricular intracranial (communicating) shunt, initial encounter </v>
      </c>
    </row>
    <row r="880" spans="49:51" x14ac:dyDescent="0.3">
      <c r="AW880" s="194" t="s">
        <v>2177</v>
      </c>
      <c r="AX880" s="195" t="s">
        <v>2178</v>
      </c>
      <c r="AY880" s="123" t="str">
        <f t="shared" si="17"/>
        <v xml:space="preserve">T8503XA  Leakage of ventricular intracranial (communicating) shunt, initial encounter </v>
      </c>
    </row>
    <row r="881" spans="49:51" x14ac:dyDescent="0.3">
      <c r="AW881" s="194" t="s">
        <v>2179</v>
      </c>
      <c r="AX881" s="195" t="s">
        <v>2180</v>
      </c>
      <c r="AY881" s="123" t="str">
        <f t="shared" si="17"/>
        <v xml:space="preserve">T8509XA  Other mechanical complication of ventricular intracranial (communicating) shunt, initial encounter </v>
      </c>
    </row>
    <row r="882" spans="49:51" x14ac:dyDescent="0.3">
      <c r="AW882" s="194" t="s">
        <v>2181</v>
      </c>
      <c r="AX882" s="195" t="s">
        <v>2182</v>
      </c>
      <c r="AY882" s="123" t="str">
        <f t="shared" si="17"/>
        <v xml:space="preserve">T85110A  Breakdown (mechanical) of implanted electronic neurostimulator of brain electrode (lead), initial encounter </v>
      </c>
    </row>
    <row r="883" spans="49:51" x14ac:dyDescent="0.3">
      <c r="AW883" s="194" t="s">
        <v>2183</v>
      </c>
      <c r="AX883" s="195" t="s">
        <v>2184</v>
      </c>
      <c r="AY883" s="123" t="str">
        <f t="shared" si="17"/>
        <v xml:space="preserve">T85111A  Breakdown (mechanical) of implanted electronic neurostimulator of peripheral nerve electrode (lead), initial encounter </v>
      </c>
    </row>
    <row r="884" spans="49:51" x14ac:dyDescent="0.3">
      <c r="AW884" s="194" t="s">
        <v>2185</v>
      </c>
      <c r="AX884" s="195" t="s">
        <v>2186</v>
      </c>
      <c r="AY884" s="123" t="str">
        <f t="shared" si="17"/>
        <v xml:space="preserve">T85112A  Breakdown (mechanical) of implanted electronic neurostimulator of spinal cord electrode (lead), initial encounter </v>
      </c>
    </row>
    <row r="885" spans="49:51" x14ac:dyDescent="0.3">
      <c r="AW885" s="194" t="s">
        <v>2187</v>
      </c>
      <c r="AX885" s="195" t="s">
        <v>2188</v>
      </c>
      <c r="AY885" s="123" t="str">
        <f t="shared" si="17"/>
        <v xml:space="preserve">T85118A  Breakdown (mechanical) of other implanted electronic stimulator of nervous system, initial encounter </v>
      </c>
    </row>
    <row r="886" spans="49:51" x14ac:dyDescent="0.3">
      <c r="AW886" s="194" t="s">
        <v>2189</v>
      </c>
      <c r="AX886" s="195" t="s">
        <v>2190</v>
      </c>
      <c r="AY886" s="123" t="str">
        <f t="shared" si="17"/>
        <v xml:space="preserve">T85120A  Displacement of implanted electronic neurostimulator of brain electrode (lead), initial encounter </v>
      </c>
    </row>
    <row r="887" spans="49:51" x14ac:dyDescent="0.3">
      <c r="AW887" s="194" t="s">
        <v>2191</v>
      </c>
      <c r="AX887" s="195" t="s">
        <v>2192</v>
      </c>
      <c r="AY887" s="123" t="str">
        <f t="shared" si="17"/>
        <v xml:space="preserve">T85121A  Displacement of implanted electronic neurostimulator of peripheral nerve electrode (lead), initial encounter </v>
      </c>
    </row>
    <row r="888" spans="49:51" x14ac:dyDescent="0.3">
      <c r="AW888" s="194" t="s">
        <v>2193</v>
      </c>
      <c r="AX888" s="195" t="s">
        <v>2194</v>
      </c>
      <c r="AY888" s="123" t="str">
        <f t="shared" si="17"/>
        <v xml:space="preserve">T85122A  Displacement of implanted electronic neurostimulator of spinal cord electrode (lead), initial encounter </v>
      </c>
    </row>
    <row r="889" spans="49:51" x14ac:dyDescent="0.3">
      <c r="AW889" s="194" t="s">
        <v>2195</v>
      </c>
      <c r="AX889" s="195" t="s">
        <v>2196</v>
      </c>
      <c r="AY889" s="123" t="str">
        <f t="shared" si="17"/>
        <v xml:space="preserve">T85128A  Displacement of other implanted electronic stimulator of nervous system, initial encounter </v>
      </c>
    </row>
    <row r="890" spans="49:51" x14ac:dyDescent="0.3">
      <c r="AW890" s="194" t="s">
        <v>2197</v>
      </c>
      <c r="AX890" s="195" t="s">
        <v>2198</v>
      </c>
      <c r="AY890" s="123" t="str">
        <f t="shared" si="17"/>
        <v xml:space="preserve">T85190A  Other mechanical complication of implanted electronic neurostimulator of brain electrode (lead), initial encounter </v>
      </c>
    </row>
    <row r="891" spans="49:51" x14ac:dyDescent="0.3">
      <c r="AW891" s="194" t="s">
        <v>2199</v>
      </c>
      <c r="AX891" s="195" t="s">
        <v>2200</v>
      </c>
      <c r="AY891" s="123" t="str">
        <f t="shared" si="17"/>
        <v xml:space="preserve">T85191A  Other mechanical complication of implanted electronic neurostimulator of peripheral nerve electrode (lead), initial encounter </v>
      </c>
    </row>
    <row r="892" spans="49:51" x14ac:dyDescent="0.3">
      <c r="AW892" s="194" t="s">
        <v>2201</v>
      </c>
      <c r="AX892" s="195" t="s">
        <v>2202</v>
      </c>
      <c r="AY892" s="123" t="str">
        <f t="shared" si="17"/>
        <v xml:space="preserve">T85192A  Other mechanical complication of implanted electronic neurostimulator of spinal cord electrode (lead), initial encounter </v>
      </c>
    </row>
    <row r="893" spans="49:51" x14ac:dyDescent="0.3">
      <c r="AW893" s="194" t="s">
        <v>2203</v>
      </c>
      <c r="AX893" s="195" t="s">
        <v>2204</v>
      </c>
      <c r="AY893" s="123" t="str">
        <f t="shared" si="17"/>
        <v xml:space="preserve">T85199A  Other mechanical complication of other implanted electronic stimulator of nervous system, initial encounter </v>
      </c>
    </row>
    <row r="894" spans="49:51" x14ac:dyDescent="0.3">
      <c r="AW894" s="194" t="s">
        <v>2205</v>
      </c>
      <c r="AX894" s="195" t="s">
        <v>2206</v>
      </c>
      <c r="AY894" s="123" t="str">
        <f t="shared" si="17"/>
        <v xml:space="preserve">T8572XA  Infection and inflammatory reaction due to insulin pump, initial encounter </v>
      </c>
    </row>
    <row r="895" spans="49:51" x14ac:dyDescent="0.3">
      <c r="AW895" s="194" t="s">
        <v>2207</v>
      </c>
      <c r="AX895" s="195" t="s">
        <v>2208</v>
      </c>
      <c r="AY895" s="123" t="str">
        <f t="shared" si="17"/>
        <v xml:space="preserve">T8579XA  Infection and inflammatory reaction due to other internal prosthetic devices, implants and grafts, initial encounter </v>
      </c>
    </row>
    <row r="896" spans="49:51" x14ac:dyDescent="0.3">
      <c r="AW896" s="194" t="s">
        <v>2209</v>
      </c>
      <c r="AX896" s="195" t="s">
        <v>2210</v>
      </c>
      <c r="AY896" s="123" t="str">
        <f t="shared" si="17"/>
        <v xml:space="preserve">T86842  Corneal transplant infection </v>
      </c>
    </row>
    <row r="897" spans="49:51" x14ac:dyDescent="0.3">
      <c r="AW897" s="194" t="s">
        <v>2211</v>
      </c>
      <c r="AX897" s="195" t="s">
        <v>2212</v>
      </c>
      <c r="AY897" s="123" t="str">
        <f t="shared" si="17"/>
        <v xml:space="preserve">M8700  Idiopathic aseptic necrosis of unspecified bone </v>
      </c>
    </row>
    <row r="898" spans="49:51" x14ac:dyDescent="0.3">
      <c r="AW898" s="194" t="s">
        <v>2213</v>
      </c>
      <c r="AX898" s="195" t="s">
        <v>2214</v>
      </c>
      <c r="AY898" s="123" t="str">
        <f t="shared" si="17"/>
        <v xml:space="preserve">M87011  Idiopathic aseptic necrosis of right shoulder </v>
      </c>
    </row>
    <row r="899" spans="49:51" x14ac:dyDescent="0.3">
      <c r="AW899" s="194" t="s">
        <v>2215</v>
      </c>
      <c r="AX899" s="195" t="s">
        <v>2216</v>
      </c>
      <c r="AY899" s="123" t="str">
        <f t="shared" ref="AY899:AY962" si="18">AW899&amp;" "&amp;AX899</f>
        <v xml:space="preserve">M87012  Idiopathic aseptic necrosis of left shoulder </v>
      </c>
    </row>
    <row r="900" spans="49:51" x14ac:dyDescent="0.3">
      <c r="AW900" s="194" t="s">
        <v>2217</v>
      </c>
      <c r="AX900" s="195" t="s">
        <v>2218</v>
      </c>
      <c r="AY900" s="123" t="str">
        <f t="shared" si="18"/>
        <v xml:space="preserve">M87019  Idiopathic aseptic necrosis of unspecified shoulder </v>
      </c>
    </row>
    <row r="901" spans="49:51" x14ac:dyDescent="0.3">
      <c r="AW901" s="194" t="s">
        <v>2219</v>
      </c>
      <c r="AX901" s="195" t="s">
        <v>2220</v>
      </c>
      <c r="AY901" s="123" t="str">
        <f t="shared" si="18"/>
        <v xml:space="preserve">M87021  Idiopathic aseptic necrosis of right humerus </v>
      </c>
    </row>
    <row r="902" spans="49:51" x14ac:dyDescent="0.3">
      <c r="AW902" s="194" t="s">
        <v>2221</v>
      </c>
      <c r="AX902" s="195" t="s">
        <v>2222</v>
      </c>
      <c r="AY902" s="123" t="str">
        <f t="shared" si="18"/>
        <v xml:space="preserve">M87022  Idiopathic aseptic necrosis of left humerus </v>
      </c>
    </row>
    <row r="903" spans="49:51" x14ac:dyDescent="0.3">
      <c r="AW903" s="194" t="s">
        <v>2223</v>
      </c>
      <c r="AX903" s="195" t="s">
        <v>2224</v>
      </c>
      <c r="AY903" s="123" t="str">
        <f t="shared" si="18"/>
        <v xml:space="preserve">M87029  Idiopathic aseptic necrosis of unspecified humerus </v>
      </c>
    </row>
    <row r="904" spans="49:51" x14ac:dyDescent="0.3">
      <c r="AW904" s="194" t="s">
        <v>2225</v>
      </c>
      <c r="AX904" s="195" t="s">
        <v>2226</v>
      </c>
      <c r="AY904" s="123" t="str">
        <f t="shared" si="18"/>
        <v xml:space="preserve">M87031  Idiopathic aseptic necrosis of right radius </v>
      </c>
    </row>
    <row r="905" spans="49:51" x14ac:dyDescent="0.3">
      <c r="AW905" s="194" t="s">
        <v>2227</v>
      </c>
      <c r="AX905" s="195" t="s">
        <v>2228</v>
      </c>
      <c r="AY905" s="123" t="str">
        <f t="shared" si="18"/>
        <v xml:space="preserve">M87032  Idiopathic aseptic necrosis of left radius </v>
      </c>
    </row>
    <row r="906" spans="49:51" x14ac:dyDescent="0.3">
      <c r="AW906" s="194" t="s">
        <v>2229</v>
      </c>
      <c r="AX906" s="195" t="s">
        <v>2230</v>
      </c>
      <c r="AY906" s="123" t="str">
        <f t="shared" si="18"/>
        <v xml:space="preserve">M87033  Idiopathic aseptic necrosis of unspecified radius </v>
      </c>
    </row>
    <row r="907" spans="49:51" x14ac:dyDescent="0.3">
      <c r="AW907" s="194" t="s">
        <v>2231</v>
      </c>
      <c r="AX907" s="195" t="s">
        <v>2232</v>
      </c>
      <c r="AY907" s="123" t="str">
        <f t="shared" si="18"/>
        <v xml:space="preserve">M87034  Idiopathic aseptic necrosis of right ulna </v>
      </c>
    </row>
    <row r="908" spans="49:51" x14ac:dyDescent="0.3">
      <c r="AW908" s="194" t="s">
        <v>2233</v>
      </c>
      <c r="AX908" s="195" t="s">
        <v>2234</v>
      </c>
      <c r="AY908" s="123" t="str">
        <f t="shared" si="18"/>
        <v xml:space="preserve">M87035  Idiopathic aseptic necrosis of left ulna </v>
      </c>
    </row>
    <row r="909" spans="49:51" x14ac:dyDescent="0.3">
      <c r="AW909" s="194" t="s">
        <v>2235</v>
      </c>
      <c r="AX909" s="195" t="s">
        <v>2236</v>
      </c>
      <c r="AY909" s="123" t="str">
        <f t="shared" si="18"/>
        <v xml:space="preserve">M87036  Idiopathic aseptic necrosis of unspecified ulna </v>
      </c>
    </row>
    <row r="910" spans="49:51" x14ac:dyDescent="0.3">
      <c r="AW910" s="194" t="s">
        <v>2237</v>
      </c>
      <c r="AX910" s="195" t="s">
        <v>2238</v>
      </c>
      <c r="AY910" s="123" t="str">
        <f t="shared" si="18"/>
        <v xml:space="preserve">M87037  Idiopathic aseptic necrosis of right carpus </v>
      </c>
    </row>
    <row r="911" spans="49:51" x14ac:dyDescent="0.3">
      <c r="AW911" s="194" t="s">
        <v>2239</v>
      </c>
      <c r="AX911" s="195" t="s">
        <v>2240</v>
      </c>
      <c r="AY911" s="123" t="str">
        <f t="shared" si="18"/>
        <v xml:space="preserve">M87038  Idiopathic aseptic necrosis of left carpus </v>
      </c>
    </row>
    <row r="912" spans="49:51" x14ac:dyDescent="0.3">
      <c r="AW912" s="194" t="s">
        <v>2241</v>
      </c>
      <c r="AX912" s="195" t="s">
        <v>2242</v>
      </c>
      <c r="AY912" s="123" t="str">
        <f t="shared" si="18"/>
        <v xml:space="preserve">M87039  Idiopathic aseptic necrosis of unspecified carpus </v>
      </c>
    </row>
    <row r="913" spans="49:51" x14ac:dyDescent="0.3">
      <c r="AW913" s="194" t="s">
        <v>2243</v>
      </c>
      <c r="AX913" s="195" t="s">
        <v>2244</v>
      </c>
      <c r="AY913" s="123" t="str">
        <f t="shared" si="18"/>
        <v xml:space="preserve">M87041  Idiopathic aseptic necrosis of right hand </v>
      </c>
    </row>
    <row r="914" spans="49:51" x14ac:dyDescent="0.3">
      <c r="AW914" s="194" t="s">
        <v>2245</v>
      </c>
      <c r="AX914" s="195" t="s">
        <v>2246</v>
      </c>
      <c r="AY914" s="123" t="str">
        <f t="shared" si="18"/>
        <v xml:space="preserve">M87042  Idiopathic aseptic necrosis of left hand </v>
      </c>
    </row>
    <row r="915" spans="49:51" x14ac:dyDescent="0.3">
      <c r="AW915" s="194" t="s">
        <v>2247</v>
      </c>
      <c r="AX915" s="195" t="s">
        <v>2248</v>
      </c>
      <c r="AY915" s="123" t="str">
        <f t="shared" si="18"/>
        <v xml:space="preserve">M87043  Idiopathic aseptic necrosis of unspecified hand </v>
      </c>
    </row>
    <row r="916" spans="49:51" x14ac:dyDescent="0.3">
      <c r="AW916" s="194" t="s">
        <v>2249</v>
      </c>
      <c r="AX916" s="195" t="s">
        <v>2250</v>
      </c>
      <c r="AY916" s="123" t="str">
        <f t="shared" si="18"/>
        <v xml:space="preserve">M87044  Idiopathic aseptic necrosis of right finger(s) </v>
      </c>
    </row>
    <row r="917" spans="49:51" x14ac:dyDescent="0.3">
      <c r="AW917" s="194" t="s">
        <v>2251</v>
      </c>
      <c r="AX917" s="195" t="s">
        <v>2252</v>
      </c>
      <c r="AY917" s="123" t="str">
        <f t="shared" si="18"/>
        <v xml:space="preserve">M87045  Idiopathic aseptic necrosis of left finger(s) </v>
      </c>
    </row>
    <row r="918" spans="49:51" x14ac:dyDescent="0.3">
      <c r="AW918" s="194" t="s">
        <v>2253</v>
      </c>
      <c r="AX918" s="195" t="s">
        <v>2254</v>
      </c>
      <c r="AY918" s="123" t="str">
        <f t="shared" si="18"/>
        <v xml:space="preserve">M87046  Idiopathic aseptic necrosis of unspecified finger(s) </v>
      </c>
    </row>
    <row r="919" spans="49:51" x14ac:dyDescent="0.3">
      <c r="AW919" s="194" t="s">
        <v>2255</v>
      </c>
      <c r="AX919" s="195" t="s">
        <v>2256</v>
      </c>
      <c r="AY919" s="123" t="str">
        <f t="shared" si="18"/>
        <v xml:space="preserve">M87050  Idiopathic aseptic necrosis of pelvis </v>
      </c>
    </row>
    <row r="920" spans="49:51" x14ac:dyDescent="0.3">
      <c r="AW920" s="194" t="s">
        <v>2257</v>
      </c>
      <c r="AX920" s="195" t="s">
        <v>2258</v>
      </c>
      <c r="AY920" s="123" t="str">
        <f t="shared" si="18"/>
        <v xml:space="preserve">M87051  Idiopathic aseptic necrosis of right femur </v>
      </c>
    </row>
    <row r="921" spans="49:51" x14ac:dyDescent="0.3">
      <c r="AW921" s="194" t="s">
        <v>2259</v>
      </c>
      <c r="AX921" s="195" t="s">
        <v>2260</v>
      </c>
      <c r="AY921" s="123" t="str">
        <f t="shared" si="18"/>
        <v xml:space="preserve">M87052  Idiopathic aseptic necrosis of left femur </v>
      </c>
    </row>
    <row r="922" spans="49:51" x14ac:dyDescent="0.3">
      <c r="AW922" s="194" t="s">
        <v>2261</v>
      </c>
      <c r="AX922" s="195" t="s">
        <v>2262</v>
      </c>
      <c r="AY922" s="123" t="str">
        <f t="shared" si="18"/>
        <v xml:space="preserve">M87059  Idiopathic aseptic necrosis of unspecified femur </v>
      </c>
    </row>
    <row r="923" spans="49:51" x14ac:dyDescent="0.3">
      <c r="AW923" s="194" t="s">
        <v>2263</v>
      </c>
      <c r="AX923" s="195" t="s">
        <v>2264</v>
      </c>
      <c r="AY923" s="123" t="str">
        <f t="shared" si="18"/>
        <v xml:space="preserve">M87061  Idiopathic aseptic necrosis of right tibia </v>
      </c>
    </row>
    <row r="924" spans="49:51" x14ac:dyDescent="0.3">
      <c r="AW924" s="194" t="s">
        <v>2265</v>
      </c>
      <c r="AX924" s="195" t="s">
        <v>2266</v>
      </c>
      <c r="AY924" s="123" t="str">
        <f t="shared" si="18"/>
        <v xml:space="preserve">M87062  Idiopathic aseptic necrosis of left tibia </v>
      </c>
    </row>
    <row r="925" spans="49:51" x14ac:dyDescent="0.3">
      <c r="AW925" s="194" t="s">
        <v>2267</v>
      </c>
      <c r="AX925" s="195" t="s">
        <v>2268</v>
      </c>
      <c r="AY925" s="123" t="str">
        <f t="shared" si="18"/>
        <v xml:space="preserve">M87063  Idiopathic aseptic necrosis of unspecified tibia </v>
      </c>
    </row>
    <row r="926" spans="49:51" x14ac:dyDescent="0.3">
      <c r="AW926" s="194" t="s">
        <v>2269</v>
      </c>
      <c r="AX926" s="195" t="s">
        <v>2270</v>
      </c>
      <c r="AY926" s="123" t="str">
        <f t="shared" si="18"/>
        <v xml:space="preserve">M87064  Idiopathic aseptic necrosis of right fibula </v>
      </c>
    </row>
    <row r="927" spans="49:51" x14ac:dyDescent="0.3">
      <c r="AW927" s="194" t="s">
        <v>2271</v>
      </c>
      <c r="AX927" s="195" t="s">
        <v>2272</v>
      </c>
      <c r="AY927" s="123" t="str">
        <f t="shared" si="18"/>
        <v xml:space="preserve">M87065  Idiopathic aseptic necrosis of left fibula </v>
      </c>
    </row>
    <row r="928" spans="49:51" x14ac:dyDescent="0.3">
      <c r="AW928" s="194" t="s">
        <v>2273</v>
      </c>
      <c r="AX928" s="195" t="s">
        <v>2274</v>
      </c>
      <c r="AY928" s="123" t="str">
        <f t="shared" si="18"/>
        <v xml:space="preserve">M87066  Idiopathic aseptic necrosis of unspecified fibula </v>
      </c>
    </row>
    <row r="929" spans="49:51" x14ac:dyDescent="0.3">
      <c r="AW929" s="194" t="s">
        <v>2275</v>
      </c>
      <c r="AX929" s="195" t="s">
        <v>2276</v>
      </c>
      <c r="AY929" s="123" t="str">
        <f t="shared" si="18"/>
        <v xml:space="preserve">M87071  Idiopathic aseptic necrosis of right ankle </v>
      </c>
    </row>
    <row r="930" spans="49:51" x14ac:dyDescent="0.3">
      <c r="AW930" s="194" t="s">
        <v>2277</v>
      </c>
      <c r="AX930" s="195" t="s">
        <v>2278</v>
      </c>
      <c r="AY930" s="123" t="str">
        <f t="shared" si="18"/>
        <v xml:space="preserve">M87072  Idiopathic aseptic necrosis of left ankle </v>
      </c>
    </row>
    <row r="931" spans="49:51" x14ac:dyDescent="0.3">
      <c r="AW931" s="194" t="s">
        <v>2279</v>
      </c>
      <c r="AX931" s="195" t="s">
        <v>2280</v>
      </c>
      <c r="AY931" s="123" t="str">
        <f t="shared" si="18"/>
        <v xml:space="preserve">M87073  Idiopathic aseptic necrosis of unspecified ankle </v>
      </c>
    </row>
    <row r="932" spans="49:51" x14ac:dyDescent="0.3">
      <c r="AW932" s="194" t="s">
        <v>2281</v>
      </c>
      <c r="AX932" s="195" t="s">
        <v>2282</v>
      </c>
      <c r="AY932" s="123" t="str">
        <f t="shared" si="18"/>
        <v xml:space="preserve">M87074  Idiopathic aseptic necrosis of right foot </v>
      </c>
    </row>
    <row r="933" spans="49:51" x14ac:dyDescent="0.3">
      <c r="AW933" s="194" t="s">
        <v>2283</v>
      </c>
      <c r="AX933" s="195" t="s">
        <v>2284</v>
      </c>
      <c r="AY933" s="123" t="str">
        <f t="shared" si="18"/>
        <v xml:space="preserve">M87075  Idiopathic aseptic necrosis of left foot </v>
      </c>
    </row>
    <row r="934" spans="49:51" x14ac:dyDescent="0.3">
      <c r="AW934" s="194" t="s">
        <v>2285</v>
      </c>
      <c r="AX934" s="195" t="s">
        <v>2286</v>
      </c>
      <c r="AY934" s="123" t="str">
        <f t="shared" si="18"/>
        <v xml:space="preserve">M87076  Idiopathic aseptic necrosis of unspecified foot </v>
      </c>
    </row>
    <row r="935" spans="49:51" x14ac:dyDescent="0.3">
      <c r="AW935" s="194" t="s">
        <v>2287</v>
      </c>
      <c r="AX935" s="195" t="s">
        <v>2288</v>
      </c>
      <c r="AY935" s="123" t="str">
        <f t="shared" si="18"/>
        <v xml:space="preserve">M87077  Idiopathic aseptic necrosis of right toe(s) </v>
      </c>
    </row>
    <row r="936" spans="49:51" x14ac:dyDescent="0.3">
      <c r="AW936" s="194" t="s">
        <v>2289</v>
      </c>
      <c r="AX936" s="195" t="s">
        <v>2290</v>
      </c>
      <c r="AY936" s="123" t="str">
        <f t="shared" si="18"/>
        <v xml:space="preserve">M87078  Idiopathic aseptic necrosis of left toe(s) </v>
      </c>
    </row>
    <row r="937" spans="49:51" x14ac:dyDescent="0.3">
      <c r="AW937" s="194" t="s">
        <v>2291</v>
      </c>
      <c r="AX937" s="195" t="s">
        <v>2292</v>
      </c>
      <c r="AY937" s="123" t="str">
        <f t="shared" si="18"/>
        <v xml:space="preserve">M87079  Idiopathic aseptic necrosis of unspecified toe(s) </v>
      </c>
    </row>
    <row r="938" spans="49:51" x14ac:dyDescent="0.3">
      <c r="AW938" s="194" t="s">
        <v>2293</v>
      </c>
      <c r="AX938" s="195" t="s">
        <v>2294</v>
      </c>
      <c r="AY938" s="123" t="str">
        <f t="shared" si="18"/>
        <v xml:space="preserve">M8708  Idiopathic aseptic necrosis of bone, other site </v>
      </c>
    </row>
    <row r="939" spans="49:51" x14ac:dyDescent="0.3">
      <c r="AW939" s="194" t="s">
        <v>2295</v>
      </c>
      <c r="AX939" s="195" t="s">
        <v>2296</v>
      </c>
      <c r="AY939" s="123" t="str">
        <f t="shared" si="18"/>
        <v xml:space="preserve">M8709  Idiopathic aseptic necrosis of bone, multiple sites </v>
      </c>
    </row>
    <row r="940" spans="49:51" x14ac:dyDescent="0.3">
      <c r="AW940" s="194" t="s">
        <v>2297</v>
      </c>
      <c r="AX940" s="195" t="s">
        <v>2298</v>
      </c>
      <c r="AY940" s="123" t="str">
        <f t="shared" si="18"/>
        <v xml:space="preserve">M8710  Osteonecrosis due to drugs, unspecified bone </v>
      </c>
    </row>
    <row r="941" spans="49:51" x14ac:dyDescent="0.3">
      <c r="AW941" s="194" t="s">
        <v>2299</v>
      </c>
      <c r="AX941" s="195" t="s">
        <v>2300</v>
      </c>
      <c r="AY941" s="123" t="str">
        <f t="shared" si="18"/>
        <v xml:space="preserve">M87111  Osteonecrosis due to drugs, right shoulder </v>
      </c>
    </row>
    <row r="942" spans="49:51" x14ac:dyDescent="0.3">
      <c r="AW942" s="194" t="s">
        <v>2301</v>
      </c>
      <c r="AX942" s="195" t="s">
        <v>2302</v>
      </c>
      <c r="AY942" s="123" t="str">
        <f t="shared" si="18"/>
        <v xml:space="preserve">M87112  Osteonecrosis due to drugs, left shoulder </v>
      </c>
    </row>
    <row r="943" spans="49:51" x14ac:dyDescent="0.3">
      <c r="AW943" s="194" t="s">
        <v>2303</v>
      </c>
      <c r="AX943" s="195" t="s">
        <v>2304</v>
      </c>
      <c r="AY943" s="123" t="str">
        <f t="shared" si="18"/>
        <v xml:space="preserve">M87119  Osteonecrosis due to drugs, unspecified shoulder </v>
      </c>
    </row>
    <row r="944" spans="49:51" x14ac:dyDescent="0.3">
      <c r="AW944" s="194" t="s">
        <v>2305</v>
      </c>
      <c r="AX944" s="195" t="s">
        <v>2306</v>
      </c>
      <c r="AY944" s="123" t="str">
        <f t="shared" si="18"/>
        <v xml:space="preserve">M87121  Osteonecrosis due to drugs, right humerus </v>
      </c>
    </row>
    <row r="945" spans="49:51" x14ac:dyDescent="0.3">
      <c r="AW945" s="194" t="s">
        <v>2307</v>
      </c>
      <c r="AX945" s="195" t="s">
        <v>2308</v>
      </c>
      <c r="AY945" s="123" t="str">
        <f t="shared" si="18"/>
        <v xml:space="preserve">M87122  Osteonecrosis due to drugs, left humerus </v>
      </c>
    </row>
    <row r="946" spans="49:51" x14ac:dyDescent="0.3">
      <c r="AW946" s="194" t="s">
        <v>2309</v>
      </c>
      <c r="AX946" s="195" t="s">
        <v>2310</v>
      </c>
      <c r="AY946" s="123" t="str">
        <f t="shared" si="18"/>
        <v xml:space="preserve">M87129  Osteonecrosis due to drugs, unspecified humerus </v>
      </c>
    </row>
    <row r="947" spans="49:51" x14ac:dyDescent="0.3">
      <c r="AW947" s="194" t="s">
        <v>2311</v>
      </c>
      <c r="AX947" s="195" t="s">
        <v>2312</v>
      </c>
      <c r="AY947" s="123" t="str">
        <f t="shared" si="18"/>
        <v xml:space="preserve">M87131  Osteonecrosis due to drugs of right radius </v>
      </c>
    </row>
    <row r="948" spans="49:51" x14ac:dyDescent="0.3">
      <c r="AW948" s="194" t="s">
        <v>2313</v>
      </c>
      <c r="AX948" s="195" t="s">
        <v>2314</v>
      </c>
      <c r="AY948" s="123" t="str">
        <f t="shared" si="18"/>
        <v xml:space="preserve">M87132  Osteonecrosis due to drugs of left radius </v>
      </c>
    </row>
    <row r="949" spans="49:51" x14ac:dyDescent="0.3">
      <c r="AW949" s="194" t="s">
        <v>2315</v>
      </c>
      <c r="AX949" s="195" t="s">
        <v>2316</v>
      </c>
      <c r="AY949" s="123" t="str">
        <f t="shared" si="18"/>
        <v xml:space="preserve">M87133  Osteonecrosis due to drugs of unspecified radius </v>
      </c>
    </row>
    <row r="950" spans="49:51" x14ac:dyDescent="0.3">
      <c r="AW950" s="194" t="s">
        <v>2317</v>
      </c>
      <c r="AX950" s="195" t="s">
        <v>2318</v>
      </c>
      <c r="AY950" s="123" t="str">
        <f t="shared" si="18"/>
        <v xml:space="preserve">M87134  Osteonecrosis due to drugs of right ulna </v>
      </c>
    </row>
    <row r="951" spans="49:51" x14ac:dyDescent="0.3">
      <c r="AW951" s="194" t="s">
        <v>2319</v>
      </c>
      <c r="AX951" s="195" t="s">
        <v>2320</v>
      </c>
      <c r="AY951" s="123" t="str">
        <f t="shared" si="18"/>
        <v xml:space="preserve">M87135  Osteonecrosis due to drugs of left ulna </v>
      </c>
    </row>
    <row r="952" spans="49:51" x14ac:dyDescent="0.3">
      <c r="AW952" s="194" t="s">
        <v>2321</v>
      </c>
      <c r="AX952" s="195" t="s">
        <v>2322</v>
      </c>
      <c r="AY952" s="123" t="str">
        <f t="shared" si="18"/>
        <v xml:space="preserve">M87136  Osteonecrosis due to drugs of unspecified ulna </v>
      </c>
    </row>
    <row r="953" spans="49:51" x14ac:dyDescent="0.3">
      <c r="AW953" s="194" t="s">
        <v>2323</v>
      </c>
      <c r="AX953" s="195" t="s">
        <v>2324</v>
      </c>
      <c r="AY953" s="123" t="str">
        <f t="shared" si="18"/>
        <v xml:space="preserve">M87137  Osteonecrosis due to drugs of right carpus </v>
      </c>
    </row>
    <row r="954" spans="49:51" x14ac:dyDescent="0.3">
      <c r="AW954" s="194" t="s">
        <v>2325</v>
      </c>
      <c r="AX954" s="195" t="s">
        <v>2326</v>
      </c>
      <c r="AY954" s="123" t="str">
        <f t="shared" si="18"/>
        <v xml:space="preserve">M87138  Osteonecrosis due to drugs of left carpus </v>
      </c>
    </row>
    <row r="955" spans="49:51" x14ac:dyDescent="0.3">
      <c r="AW955" s="194" t="s">
        <v>2327</v>
      </c>
      <c r="AX955" s="195" t="s">
        <v>2328</v>
      </c>
      <c r="AY955" s="123" t="str">
        <f t="shared" si="18"/>
        <v xml:space="preserve">M87139  Osteonecrosis due to drugs of unspecified carpus </v>
      </c>
    </row>
    <row r="956" spans="49:51" x14ac:dyDescent="0.3">
      <c r="AW956" s="194" t="s">
        <v>2329</v>
      </c>
      <c r="AX956" s="195" t="s">
        <v>2330</v>
      </c>
      <c r="AY956" s="123" t="str">
        <f t="shared" si="18"/>
        <v xml:space="preserve">M87141  Osteonecrosis due to drugs, right hand </v>
      </c>
    </row>
    <row r="957" spans="49:51" x14ac:dyDescent="0.3">
      <c r="AW957" s="194" t="s">
        <v>2331</v>
      </c>
      <c r="AX957" s="195" t="s">
        <v>2332</v>
      </c>
      <c r="AY957" s="123" t="str">
        <f t="shared" si="18"/>
        <v xml:space="preserve">M87142  Osteonecrosis due to drugs, left hand </v>
      </c>
    </row>
    <row r="958" spans="49:51" x14ac:dyDescent="0.3">
      <c r="AW958" s="194" t="s">
        <v>2333</v>
      </c>
      <c r="AX958" s="195" t="s">
        <v>2334</v>
      </c>
      <c r="AY958" s="123" t="str">
        <f t="shared" si="18"/>
        <v xml:space="preserve">M87143  Osteonecrosis due to drugs, unspecified hand </v>
      </c>
    </row>
    <row r="959" spans="49:51" x14ac:dyDescent="0.3">
      <c r="AW959" s="194" t="s">
        <v>2335</v>
      </c>
      <c r="AX959" s="195" t="s">
        <v>2336</v>
      </c>
      <c r="AY959" s="123" t="str">
        <f t="shared" si="18"/>
        <v xml:space="preserve">M87144  Osteonecrosis due to drugs, right finger(s) </v>
      </c>
    </row>
    <row r="960" spans="49:51" x14ac:dyDescent="0.3">
      <c r="AW960" s="194" t="s">
        <v>2337</v>
      </c>
      <c r="AX960" s="195" t="s">
        <v>2338</v>
      </c>
      <c r="AY960" s="123" t="str">
        <f t="shared" si="18"/>
        <v xml:space="preserve">M87145  Osteonecrosis due to drugs, left finger(s) </v>
      </c>
    </row>
    <row r="961" spans="49:51" x14ac:dyDescent="0.3">
      <c r="AW961" s="194" t="s">
        <v>2339</v>
      </c>
      <c r="AX961" s="195" t="s">
        <v>2340</v>
      </c>
      <c r="AY961" s="123" t="str">
        <f t="shared" si="18"/>
        <v xml:space="preserve">M87146  Osteonecrosis due to drugs, unspecified finger(s) </v>
      </c>
    </row>
    <row r="962" spans="49:51" x14ac:dyDescent="0.3">
      <c r="AW962" s="194" t="s">
        <v>2341</v>
      </c>
      <c r="AX962" s="195" t="s">
        <v>2342</v>
      </c>
      <c r="AY962" s="123" t="str">
        <f t="shared" si="18"/>
        <v xml:space="preserve">M87150  Osteonecrosis due to drugs, pelvis </v>
      </c>
    </row>
    <row r="963" spans="49:51" x14ac:dyDescent="0.3">
      <c r="AW963" s="194" t="s">
        <v>2343</v>
      </c>
      <c r="AX963" s="195" t="s">
        <v>2344</v>
      </c>
      <c r="AY963" s="123" t="str">
        <f t="shared" ref="AY963:AY1026" si="19">AW963&amp;" "&amp;AX963</f>
        <v xml:space="preserve">M87151  Osteonecrosis due to drugs, right femur </v>
      </c>
    </row>
    <row r="964" spans="49:51" x14ac:dyDescent="0.3">
      <c r="AW964" s="194" t="s">
        <v>2345</v>
      </c>
      <c r="AX964" s="195" t="s">
        <v>2346</v>
      </c>
      <c r="AY964" s="123" t="str">
        <f t="shared" si="19"/>
        <v xml:space="preserve">M87152  Osteonecrosis due to drugs, left femur </v>
      </c>
    </row>
    <row r="965" spans="49:51" x14ac:dyDescent="0.3">
      <c r="AW965" s="194" t="s">
        <v>2347</v>
      </c>
      <c r="AX965" s="195" t="s">
        <v>2348</v>
      </c>
      <c r="AY965" s="123" t="str">
        <f t="shared" si="19"/>
        <v xml:space="preserve">M87159  Osteonecrosis due to drugs, unspecified femur </v>
      </c>
    </row>
    <row r="966" spans="49:51" x14ac:dyDescent="0.3">
      <c r="AW966" s="194" t="s">
        <v>2349</v>
      </c>
      <c r="AX966" s="195" t="s">
        <v>2350</v>
      </c>
      <c r="AY966" s="123" t="str">
        <f t="shared" si="19"/>
        <v xml:space="preserve">M87161  Osteonecrosis due to drugs, right tibia </v>
      </c>
    </row>
    <row r="967" spans="49:51" x14ac:dyDescent="0.3">
      <c r="AW967" s="194" t="s">
        <v>2351</v>
      </c>
      <c r="AX967" s="195" t="s">
        <v>2352</v>
      </c>
      <c r="AY967" s="123" t="str">
        <f t="shared" si="19"/>
        <v xml:space="preserve">M87162  Osteonecrosis due to drugs, left tibia </v>
      </c>
    </row>
    <row r="968" spans="49:51" x14ac:dyDescent="0.3">
      <c r="AW968" s="194" t="s">
        <v>2353</v>
      </c>
      <c r="AX968" s="195" t="s">
        <v>2354</v>
      </c>
      <c r="AY968" s="123" t="str">
        <f t="shared" si="19"/>
        <v xml:space="preserve">M87163  Osteonecrosis due to drugs, unspecified tibia </v>
      </c>
    </row>
    <row r="969" spans="49:51" x14ac:dyDescent="0.3">
      <c r="AW969" s="194" t="s">
        <v>2355</v>
      </c>
      <c r="AX969" s="195" t="s">
        <v>2356</v>
      </c>
      <c r="AY969" s="123" t="str">
        <f t="shared" si="19"/>
        <v xml:space="preserve">M87164  Osteonecrosis due to drugs, right fibula </v>
      </c>
    </row>
    <row r="970" spans="49:51" x14ac:dyDescent="0.3">
      <c r="AW970" s="194" t="s">
        <v>2357</v>
      </c>
      <c r="AX970" s="195" t="s">
        <v>2358</v>
      </c>
      <c r="AY970" s="123" t="str">
        <f t="shared" si="19"/>
        <v xml:space="preserve">M87165  Osteonecrosis due to drugs, left fibula </v>
      </c>
    </row>
    <row r="971" spans="49:51" x14ac:dyDescent="0.3">
      <c r="AW971" s="194" t="s">
        <v>2359</v>
      </c>
      <c r="AX971" s="195" t="s">
        <v>2360</v>
      </c>
      <c r="AY971" s="123" t="str">
        <f t="shared" si="19"/>
        <v xml:space="preserve">M87166  Osteonecrosis due to drugs, unspecified fibula </v>
      </c>
    </row>
    <row r="972" spans="49:51" x14ac:dyDescent="0.3">
      <c r="AW972" s="194" t="s">
        <v>2361</v>
      </c>
      <c r="AX972" s="195" t="s">
        <v>2362</v>
      </c>
      <c r="AY972" s="123" t="str">
        <f t="shared" si="19"/>
        <v xml:space="preserve">M87171  Osteonecrosis due to drugs, right ankle </v>
      </c>
    </row>
    <row r="973" spans="49:51" x14ac:dyDescent="0.3">
      <c r="AW973" s="194" t="s">
        <v>2363</v>
      </c>
      <c r="AX973" s="195" t="s">
        <v>2364</v>
      </c>
      <c r="AY973" s="123" t="str">
        <f t="shared" si="19"/>
        <v xml:space="preserve">M87172  Osteonecrosis due to drugs, left ankle </v>
      </c>
    </row>
    <row r="974" spans="49:51" x14ac:dyDescent="0.3">
      <c r="AW974" s="194" t="s">
        <v>2365</v>
      </c>
      <c r="AX974" s="195" t="s">
        <v>2366</v>
      </c>
      <c r="AY974" s="123" t="str">
        <f t="shared" si="19"/>
        <v xml:space="preserve">M87173  Osteonecrosis due to drugs, unspecified ankle </v>
      </c>
    </row>
    <row r="975" spans="49:51" x14ac:dyDescent="0.3">
      <c r="AW975" s="194" t="s">
        <v>2367</v>
      </c>
      <c r="AX975" s="195" t="s">
        <v>2368</v>
      </c>
      <c r="AY975" s="123" t="str">
        <f t="shared" si="19"/>
        <v xml:space="preserve">M87174  Osteonecrosis due to drugs, right foot </v>
      </c>
    </row>
    <row r="976" spans="49:51" x14ac:dyDescent="0.3">
      <c r="AW976" s="194" t="s">
        <v>2369</v>
      </c>
      <c r="AX976" s="195" t="s">
        <v>2370</v>
      </c>
      <c r="AY976" s="123" t="str">
        <f t="shared" si="19"/>
        <v xml:space="preserve">M87175  Osteonecrosis due to drugs, left foot </v>
      </c>
    </row>
    <row r="977" spans="49:51" x14ac:dyDescent="0.3">
      <c r="AW977" s="194" t="s">
        <v>2371</v>
      </c>
      <c r="AX977" s="195" t="s">
        <v>2372</v>
      </c>
      <c r="AY977" s="123" t="str">
        <f t="shared" si="19"/>
        <v xml:space="preserve">M87176  Osteonecrosis due to drugs, unspecified foot </v>
      </c>
    </row>
    <row r="978" spans="49:51" x14ac:dyDescent="0.3">
      <c r="AW978" s="194" t="s">
        <v>2373</v>
      </c>
      <c r="AX978" s="195" t="s">
        <v>2374</v>
      </c>
      <c r="AY978" s="123" t="str">
        <f t="shared" si="19"/>
        <v xml:space="preserve">M87177  Osteonecrosis due to drugs, right toe(s) </v>
      </c>
    </row>
    <row r="979" spans="49:51" x14ac:dyDescent="0.3">
      <c r="AW979" s="194" t="s">
        <v>2375</v>
      </c>
      <c r="AX979" s="195" t="s">
        <v>2376</v>
      </c>
      <c r="AY979" s="123" t="str">
        <f t="shared" si="19"/>
        <v xml:space="preserve">M87178  Osteonecrosis due to drugs, left toe(s) </v>
      </c>
    </row>
    <row r="980" spans="49:51" x14ac:dyDescent="0.3">
      <c r="AW980" s="194" t="s">
        <v>2377</v>
      </c>
      <c r="AX980" s="195" t="s">
        <v>2378</v>
      </c>
      <c r="AY980" s="123" t="str">
        <f t="shared" si="19"/>
        <v xml:space="preserve">M87179  Osteonecrosis due to drugs, unspecified toe(s) </v>
      </c>
    </row>
    <row r="981" spans="49:51" x14ac:dyDescent="0.3">
      <c r="AW981" s="194" t="s">
        <v>2379</v>
      </c>
      <c r="AX981" s="195" t="s">
        <v>2380</v>
      </c>
      <c r="AY981" s="123" t="str">
        <f t="shared" si="19"/>
        <v xml:space="preserve">M87180  Osteonecrosis due to drugs, jaw </v>
      </c>
    </row>
    <row r="982" spans="49:51" x14ac:dyDescent="0.3">
      <c r="AW982" s="194" t="s">
        <v>2381</v>
      </c>
      <c r="AX982" s="195" t="s">
        <v>2382</v>
      </c>
      <c r="AY982" s="123" t="str">
        <f t="shared" si="19"/>
        <v xml:space="preserve">M87188  Osteonecrosis due to drugs, other site </v>
      </c>
    </row>
    <row r="983" spans="49:51" x14ac:dyDescent="0.3">
      <c r="AW983" s="194" t="s">
        <v>2383</v>
      </c>
      <c r="AX983" s="195" t="s">
        <v>2384</v>
      </c>
      <c r="AY983" s="123" t="str">
        <f t="shared" si="19"/>
        <v xml:space="preserve">M8719  Osteonecrosis due to drugs, multiple sites </v>
      </c>
    </row>
    <row r="984" spans="49:51" x14ac:dyDescent="0.3">
      <c r="AW984" s="194" t="s">
        <v>2385</v>
      </c>
      <c r="AX984" s="195" t="s">
        <v>2386</v>
      </c>
      <c r="AY984" s="123" t="str">
        <f t="shared" si="19"/>
        <v xml:space="preserve">M8720  Osteonecrosis due to previous trauma, unspecified bone </v>
      </c>
    </row>
    <row r="985" spans="49:51" x14ac:dyDescent="0.3">
      <c r="AW985" s="194" t="s">
        <v>2387</v>
      </c>
      <c r="AX985" s="195" t="s">
        <v>2388</v>
      </c>
      <c r="AY985" s="123" t="str">
        <f t="shared" si="19"/>
        <v xml:space="preserve">M87211  Osteonecrosis due to previous trauma, right shoulder </v>
      </c>
    </row>
    <row r="986" spans="49:51" x14ac:dyDescent="0.3">
      <c r="AW986" s="194" t="s">
        <v>2389</v>
      </c>
      <c r="AX986" s="195" t="s">
        <v>2390</v>
      </c>
      <c r="AY986" s="123" t="str">
        <f t="shared" si="19"/>
        <v xml:space="preserve">M87212  Osteonecrosis due to previous trauma, left shoulder </v>
      </c>
    </row>
    <row r="987" spans="49:51" x14ac:dyDescent="0.3">
      <c r="AW987" s="194" t="s">
        <v>2391</v>
      </c>
      <c r="AX987" s="195" t="s">
        <v>2392</v>
      </c>
      <c r="AY987" s="123" t="str">
        <f t="shared" si="19"/>
        <v xml:space="preserve">M87219  Osteonecrosis due to previous trauma, unspecified shoulder </v>
      </c>
    </row>
    <row r="988" spans="49:51" x14ac:dyDescent="0.3">
      <c r="AW988" s="194" t="s">
        <v>2393</v>
      </c>
      <c r="AX988" s="195" t="s">
        <v>2394</v>
      </c>
      <c r="AY988" s="123" t="str">
        <f t="shared" si="19"/>
        <v xml:space="preserve">M87221  Osteonecrosis due to previous trauma, right humerus </v>
      </c>
    </row>
    <row r="989" spans="49:51" x14ac:dyDescent="0.3">
      <c r="AW989" s="194" t="s">
        <v>2395</v>
      </c>
      <c r="AX989" s="195" t="s">
        <v>2396</v>
      </c>
      <c r="AY989" s="123" t="str">
        <f t="shared" si="19"/>
        <v xml:space="preserve">M87222  Osteonecrosis due to previous trauma, left humerus </v>
      </c>
    </row>
    <row r="990" spans="49:51" x14ac:dyDescent="0.3">
      <c r="AW990" s="194" t="s">
        <v>2397</v>
      </c>
      <c r="AX990" s="195" t="s">
        <v>2398</v>
      </c>
      <c r="AY990" s="123" t="str">
        <f t="shared" si="19"/>
        <v xml:space="preserve">M87229  Osteonecrosis due to previous trauma, unspecified humerus </v>
      </c>
    </row>
    <row r="991" spans="49:51" x14ac:dyDescent="0.3">
      <c r="AW991" s="194" t="s">
        <v>2399</v>
      </c>
      <c r="AX991" s="195" t="s">
        <v>2400</v>
      </c>
      <c r="AY991" s="123" t="str">
        <f t="shared" si="19"/>
        <v xml:space="preserve">M87231  Osteonecrosis due to previous trauma of right radius </v>
      </c>
    </row>
    <row r="992" spans="49:51" x14ac:dyDescent="0.3">
      <c r="AW992" s="194" t="s">
        <v>2401</v>
      </c>
      <c r="AX992" s="195" t="s">
        <v>2402</v>
      </c>
      <c r="AY992" s="123" t="str">
        <f t="shared" si="19"/>
        <v xml:space="preserve">M87232  Osteonecrosis due to previous trauma of left radius </v>
      </c>
    </row>
    <row r="993" spans="49:51" x14ac:dyDescent="0.3">
      <c r="AW993" s="194" t="s">
        <v>2403</v>
      </c>
      <c r="AX993" s="195" t="s">
        <v>2404</v>
      </c>
      <c r="AY993" s="123" t="str">
        <f t="shared" si="19"/>
        <v xml:space="preserve">M87233  Osteonecrosis due to previous trauma of unspecified radius </v>
      </c>
    </row>
    <row r="994" spans="49:51" x14ac:dyDescent="0.3">
      <c r="AW994" s="194" t="s">
        <v>2405</v>
      </c>
      <c r="AX994" s="195" t="s">
        <v>2406</v>
      </c>
      <c r="AY994" s="123" t="str">
        <f t="shared" si="19"/>
        <v xml:space="preserve">M87234  Osteonecrosis due to previous trauma of right ulna </v>
      </c>
    </row>
    <row r="995" spans="49:51" x14ac:dyDescent="0.3">
      <c r="AW995" s="194" t="s">
        <v>2407</v>
      </c>
      <c r="AX995" s="195" t="s">
        <v>2408</v>
      </c>
      <c r="AY995" s="123" t="str">
        <f t="shared" si="19"/>
        <v xml:space="preserve">M87235  Osteonecrosis due to previous trauma of left ulna </v>
      </c>
    </row>
    <row r="996" spans="49:51" x14ac:dyDescent="0.3">
      <c r="AW996" s="194" t="s">
        <v>2409</v>
      </c>
      <c r="AX996" s="195" t="s">
        <v>2410</v>
      </c>
      <c r="AY996" s="123" t="str">
        <f t="shared" si="19"/>
        <v xml:space="preserve">M87236  Osteonecrosis due to previous trauma of unspecified ulna </v>
      </c>
    </row>
    <row r="997" spans="49:51" x14ac:dyDescent="0.3">
      <c r="AW997" s="194" t="s">
        <v>2411</v>
      </c>
      <c r="AX997" s="195" t="s">
        <v>2412</v>
      </c>
      <c r="AY997" s="123" t="str">
        <f t="shared" si="19"/>
        <v xml:space="preserve">M87237  Osteonecrosis due to previous trauma of right carpus </v>
      </c>
    </row>
    <row r="998" spans="49:51" x14ac:dyDescent="0.3">
      <c r="AW998" s="194" t="s">
        <v>2413</v>
      </c>
      <c r="AX998" s="195" t="s">
        <v>2414</v>
      </c>
      <c r="AY998" s="123" t="str">
        <f t="shared" si="19"/>
        <v xml:space="preserve">M87238  Osteonecrosis due to previous trauma of left carpus </v>
      </c>
    </row>
    <row r="999" spans="49:51" x14ac:dyDescent="0.3">
      <c r="AW999" s="194" t="s">
        <v>2415</v>
      </c>
      <c r="AX999" s="195" t="s">
        <v>2416</v>
      </c>
      <c r="AY999" s="123" t="str">
        <f t="shared" si="19"/>
        <v xml:space="preserve">M87239  Osteonecrosis due to previous trauma of unspecified carpus </v>
      </c>
    </row>
    <row r="1000" spans="49:51" x14ac:dyDescent="0.3">
      <c r="AW1000" s="194" t="s">
        <v>2417</v>
      </c>
      <c r="AX1000" s="195" t="s">
        <v>2418</v>
      </c>
      <c r="AY1000" s="123" t="str">
        <f t="shared" si="19"/>
        <v xml:space="preserve">M87241  Osteonecrosis due to previous trauma, right hand </v>
      </c>
    </row>
    <row r="1001" spans="49:51" x14ac:dyDescent="0.3">
      <c r="AW1001" s="194" t="s">
        <v>2419</v>
      </c>
      <c r="AX1001" s="195" t="s">
        <v>2420</v>
      </c>
      <c r="AY1001" s="123" t="str">
        <f t="shared" si="19"/>
        <v xml:space="preserve">M87242  Osteonecrosis due to previous trauma, left hand </v>
      </c>
    </row>
    <row r="1002" spans="49:51" x14ac:dyDescent="0.3">
      <c r="AW1002" s="194" t="s">
        <v>2421</v>
      </c>
      <c r="AX1002" s="195" t="s">
        <v>2422</v>
      </c>
      <c r="AY1002" s="123" t="str">
        <f t="shared" si="19"/>
        <v xml:space="preserve">M87243  Osteonecrosis due to previous trauma, unspecified hand </v>
      </c>
    </row>
    <row r="1003" spans="49:51" x14ac:dyDescent="0.3">
      <c r="AW1003" s="194" t="s">
        <v>2423</v>
      </c>
      <c r="AX1003" s="195" t="s">
        <v>2424</v>
      </c>
      <c r="AY1003" s="123" t="str">
        <f t="shared" si="19"/>
        <v xml:space="preserve">M87244  Osteonecrosis due to previous trauma, right finger(s) </v>
      </c>
    </row>
    <row r="1004" spans="49:51" x14ac:dyDescent="0.3">
      <c r="AW1004" s="194" t="s">
        <v>2425</v>
      </c>
      <c r="AX1004" s="195" t="s">
        <v>2426</v>
      </c>
      <c r="AY1004" s="123" t="str">
        <f t="shared" si="19"/>
        <v xml:space="preserve">M87245  Osteonecrosis due to previous trauma, left finger(s) </v>
      </c>
    </row>
    <row r="1005" spans="49:51" x14ac:dyDescent="0.3">
      <c r="AW1005" s="194" t="s">
        <v>2427</v>
      </c>
      <c r="AX1005" s="195" t="s">
        <v>2428</v>
      </c>
      <c r="AY1005" s="123" t="str">
        <f t="shared" si="19"/>
        <v xml:space="preserve">M87246  Osteonecrosis due to previous trauma, unspecified finger(s) </v>
      </c>
    </row>
    <row r="1006" spans="49:51" x14ac:dyDescent="0.3">
      <c r="AW1006" s="194" t="s">
        <v>2429</v>
      </c>
      <c r="AX1006" s="195" t="s">
        <v>2430</v>
      </c>
      <c r="AY1006" s="123" t="str">
        <f t="shared" si="19"/>
        <v xml:space="preserve">M87250  Osteonecrosis due to previous trauma, pelvis </v>
      </c>
    </row>
    <row r="1007" spans="49:51" x14ac:dyDescent="0.3">
      <c r="AW1007" s="194" t="s">
        <v>2431</v>
      </c>
      <c r="AX1007" s="195" t="s">
        <v>2432</v>
      </c>
      <c r="AY1007" s="123" t="str">
        <f t="shared" si="19"/>
        <v xml:space="preserve">M87251  Osteonecrosis due to previous trauma, right femur </v>
      </c>
    </row>
    <row r="1008" spans="49:51" x14ac:dyDescent="0.3">
      <c r="AW1008" s="194" t="s">
        <v>2433</v>
      </c>
      <c r="AX1008" s="195" t="s">
        <v>2434</v>
      </c>
      <c r="AY1008" s="123" t="str">
        <f t="shared" si="19"/>
        <v xml:space="preserve">M87252  Osteonecrosis due to previous trauma, left femur </v>
      </c>
    </row>
    <row r="1009" spans="49:51" x14ac:dyDescent="0.3">
      <c r="AW1009" s="194" t="s">
        <v>2435</v>
      </c>
      <c r="AX1009" s="195" t="s">
        <v>2436</v>
      </c>
      <c r="AY1009" s="123" t="str">
        <f t="shared" si="19"/>
        <v xml:space="preserve">M87256  Osteonecrosis due to previous trauma, unspecified femur </v>
      </c>
    </row>
    <row r="1010" spans="49:51" x14ac:dyDescent="0.3">
      <c r="AW1010" s="194" t="s">
        <v>2437</v>
      </c>
      <c r="AX1010" s="195" t="s">
        <v>2438</v>
      </c>
      <c r="AY1010" s="123" t="str">
        <f t="shared" si="19"/>
        <v xml:space="preserve">M87261  Osteonecrosis due to previous trauma, right tibia </v>
      </c>
    </row>
    <row r="1011" spans="49:51" x14ac:dyDescent="0.3">
      <c r="AW1011" s="194" t="s">
        <v>2439</v>
      </c>
      <c r="AX1011" s="195" t="s">
        <v>2440</v>
      </c>
      <c r="AY1011" s="123" t="str">
        <f t="shared" si="19"/>
        <v xml:space="preserve">M87262  Osteonecrosis due to previous trauma, left tibia </v>
      </c>
    </row>
    <row r="1012" spans="49:51" x14ac:dyDescent="0.3">
      <c r="AW1012" s="194" t="s">
        <v>2441</v>
      </c>
      <c r="AX1012" s="195" t="s">
        <v>2442</v>
      </c>
      <c r="AY1012" s="123" t="str">
        <f t="shared" si="19"/>
        <v xml:space="preserve">M87263  Osteonecrosis due to previous trauma, unspecified tibia </v>
      </c>
    </row>
    <row r="1013" spans="49:51" x14ac:dyDescent="0.3">
      <c r="AW1013" s="194" t="s">
        <v>2443</v>
      </c>
      <c r="AX1013" s="195" t="s">
        <v>2444</v>
      </c>
      <c r="AY1013" s="123" t="str">
        <f t="shared" si="19"/>
        <v xml:space="preserve">M87264  Osteonecrosis due to previous trauma, right fibula </v>
      </c>
    </row>
    <row r="1014" spans="49:51" x14ac:dyDescent="0.3">
      <c r="AW1014" s="194" t="s">
        <v>2445</v>
      </c>
      <c r="AX1014" s="195" t="s">
        <v>2446</v>
      </c>
      <c r="AY1014" s="123" t="str">
        <f t="shared" si="19"/>
        <v xml:space="preserve">M87265  Osteonecrosis due to previous trauma, left fibula </v>
      </c>
    </row>
    <row r="1015" spans="49:51" x14ac:dyDescent="0.3">
      <c r="AW1015" s="194" t="s">
        <v>2447</v>
      </c>
      <c r="AX1015" s="195" t="s">
        <v>2448</v>
      </c>
      <c r="AY1015" s="123" t="str">
        <f t="shared" si="19"/>
        <v xml:space="preserve">M87266  Osteonecrosis due to previous trauma, unspecified fibula </v>
      </c>
    </row>
    <row r="1016" spans="49:51" x14ac:dyDescent="0.3">
      <c r="AW1016" s="194" t="s">
        <v>2449</v>
      </c>
      <c r="AX1016" s="195" t="s">
        <v>2450</v>
      </c>
      <c r="AY1016" s="123" t="str">
        <f t="shared" si="19"/>
        <v xml:space="preserve">M87271  Osteonecrosis due to previous trauma, right ankle </v>
      </c>
    </row>
    <row r="1017" spans="49:51" x14ac:dyDescent="0.3">
      <c r="AW1017" s="194" t="s">
        <v>2451</v>
      </c>
      <c r="AX1017" s="195" t="s">
        <v>2452</v>
      </c>
      <c r="AY1017" s="123" t="str">
        <f t="shared" si="19"/>
        <v xml:space="preserve">M87272  Osteonecrosis due to previous trauma, left ankle </v>
      </c>
    </row>
    <row r="1018" spans="49:51" x14ac:dyDescent="0.3">
      <c r="AW1018" s="194" t="s">
        <v>2453</v>
      </c>
      <c r="AX1018" s="195" t="s">
        <v>2454</v>
      </c>
      <c r="AY1018" s="123" t="str">
        <f t="shared" si="19"/>
        <v xml:space="preserve">M87273  Osteonecrosis due to previous trauma, unspecified ankle </v>
      </c>
    </row>
    <row r="1019" spans="49:51" x14ac:dyDescent="0.3">
      <c r="AW1019" s="194" t="s">
        <v>2455</v>
      </c>
      <c r="AX1019" s="195" t="s">
        <v>2456</v>
      </c>
      <c r="AY1019" s="123" t="str">
        <f t="shared" si="19"/>
        <v xml:space="preserve">M87274  Osteonecrosis due to previous trauma, right foot </v>
      </c>
    </row>
    <row r="1020" spans="49:51" x14ac:dyDescent="0.3">
      <c r="AW1020" s="194" t="s">
        <v>2457</v>
      </c>
      <c r="AX1020" s="195" t="s">
        <v>2458</v>
      </c>
      <c r="AY1020" s="123" t="str">
        <f t="shared" si="19"/>
        <v xml:space="preserve">M87275  Osteonecrosis due to previous trauma, left foot </v>
      </c>
    </row>
    <row r="1021" spans="49:51" x14ac:dyDescent="0.3">
      <c r="AW1021" s="194" t="s">
        <v>2459</v>
      </c>
      <c r="AX1021" s="195" t="s">
        <v>2460</v>
      </c>
      <c r="AY1021" s="123" t="str">
        <f t="shared" si="19"/>
        <v xml:space="preserve">M87276  Osteonecrosis due to previous trauma, unspecified foot </v>
      </c>
    </row>
    <row r="1022" spans="49:51" x14ac:dyDescent="0.3">
      <c r="AW1022" s="194" t="s">
        <v>2461</v>
      </c>
      <c r="AX1022" s="195" t="s">
        <v>2462</v>
      </c>
      <c r="AY1022" s="123" t="str">
        <f t="shared" si="19"/>
        <v xml:space="preserve">M87277  Osteonecrosis due to previous trauma, right toe(s) </v>
      </c>
    </row>
    <row r="1023" spans="49:51" x14ac:dyDescent="0.3">
      <c r="AW1023" s="194" t="s">
        <v>2463</v>
      </c>
      <c r="AX1023" s="195" t="s">
        <v>2464</v>
      </c>
      <c r="AY1023" s="123" t="str">
        <f t="shared" si="19"/>
        <v xml:space="preserve">M87278  Osteonecrosis due to previous trauma, left toe(s) </v>
      </c>
    </row>
    <row r="1024" spans="49:51" x14ac:dyDescent="0.3">
      <c r="AW1024" s="194" t="s">
        <v>2465</v>
      </c>
      <c r="AX1024" s="195" t="s">
        <v>2466</v>
      </c>
      <c r="AY1024" s="123" t="str">
        <f t="shared" si="19"/>
        <v xml:space="preserve">M87279  Osteonecrosis due to previous trauma, unspecified toe(s) </v>
      </c>
    </row>
    <row r="1025" spans="49:51" x14ac:dyDescent="0.3">
      <c r="AW1025" s="194" t="s">
        <v>2467</v>
      </c>
      <c r="AX1025" s="195" t="s">
        <v>2468</v>
      </c>
      <c r="AY1025" s="123" t="str">
        <f t="shared" si="19"/>
        <v xml:space="preserve">M8728  Osteonecrosis due to previous trauma, other site </v>
      </c>
    </row>
    <row r="1026" spans="49:51" x14ac:dyDescent="0.3">
      <c r="AW1026" s="194" t="s">
        <v>2469</v>
      </c>
      <c r="AX1026" s="195" t="s">
        <v>2470</v>
      </c>
      <c r="AY1026" s="123" t="str">
        <f t="shared" si="19"/>
        <v xml:space="preserve">M8729  Osteonecrosis due to previous trauma, multiple sites </v>
      </c>
    </row>
    <row r="1027" spans="49:51" x14ac:dyDescent="0.3">
      <c r="AW1027" s="194" t="s">
        <v>2471</v>
      </c>
      <c r="AX1027" s="195" t="s">
        <v>2472</v>
      </c>
      <c r="AY1027" s="123" t="str">
        <f t="shared" ref="AY1027:AY1090" si="20">AW1027&amp;" "&amp;AX1027</f>
        <v xml:space="preserve">M8730  Other secondary osteonecrosis, unspecified bone </v>
      </c>
    </row>
    <row r="1028" spans="49:51" x14ac:dyDescent="0.3">
      <c r="AW1028" s="194" t="s">
        <v>2473</v>
      </c>
      <c r="AX1028" s="195" t="s">
        <v>2474</v>
      </c>
      <c r="AY1028" s="123" t="str">
        <f t="shared" si="20"/>
        <v xml:space="preserve">M87311  Other secondary osteonecrosis, right shoulder </v>
      </c>
    </row>
    <row r="1029" spans="49:51" x14ac:dyDescent="0.3">
      <c r="AW1029" s="194" t="s">
        <v>2475</v>
      </c>
      <c r="AX1029" s="195" t="s">
        <v>2476</v>
      </c>
      <c r="AY1029" s="123" t="str">
        <f t="shared" si="20"/>
        <v xml:space="preserve">M87312  Other secondary osteonecrosis, left shoulder </v>
      </c>
    </row>
    <row r="1030" spans="49:51" x14ac:dyDescent="0.3">
      <c r="AW1030" s="194" t="s">
        <v>2477</v>
      </c>
      <c r="AX1030" s="195" t="s">
        <v>2478</v>
      </c>
      <c r="AY1030" s="123" t="str">
        <f t="shared" si="20"/>
        <v xml:space="preserve">M87319  Other secondary osteonecrosis, unspecified shoulder </v>
      </c>
    </row>
    <row r="1031" spans="49:51" x14ac:dyDescent="0.3">
      <c r="AW1031" s="194" t="s">
        <v>2479</v>
      </c>
      <c r="AX1031" s="195" t="s">
        <v>2480</v>
      </c>
      <c r="AY1031" s="123" t="str">
        <f t="shared" si="20"/>
        <v xml:space="preserve">M87321  Other secondary osteonecrosis, right humerus </v>
      </c>
    </row>
    <row r="1032" spans="49:51" x14ac:dyDescent="0.3">
      <c r="AW1032" s="194" t="s">
        <v>2481</v>
      </c>
      <c r="AX1032" s="195" t="s">
        <v>2482</v>
      </c>
      <c r="AY1032" s="123" t="str">
        <f t="shared" si="20"/>
        <v xml:space="preserve">M87322  Other secondary osteonecrosis, left humerus </v>
      </c>
    </row>
    <row r="1033" spans="49:51" x14ac:dyDescent="0.3">
      <c r="AW1033" s="194" t="s">
        <v>2483</v>
      </c>
      <c r="AX1033" s="195" t="s">
        <v>2484</v>
      </c>
      <c r="AY1033" s="123" t="str">
        <f t="shared" si="20"/>
        <v xml:space="preserve">M87329  Other secondary osteonecrosis, unspecified humerus </v>
      </c>
    </row>
    <row r="1034" spans="49:51" x14ac:dyDescent="0.3">
      <c r="AW1034" s="194" t="s">
        <v>2485</v>
      </c>
      <c r="AX1034" s="195" t="s">
        <v>2486</v>
      </c>
      <c r="AY1034" s="123" t="str">
        <f t="shared" si="20"/>
        <v xml:space="preserve">M87331  Other secondary osteonecrosis of right radius </v>
      </c>
    </row>
    <row r="1035" spans="49:51" x14ac:dyDescent="0.3">
      <c r="AW1035" s="194" t="s">
        <v>2487</v>
      </c>
      <c r="AX1035" s="195" t="s">
        <v>2488</v>
      </c>
      <c r="AY1035" s="123" t="str">
        <f t="shared" si="20"/>
        <v xml:space="preserve">M87332  Other secondary osteonecrosis of left radius </v>
      </c>
    </row>
    <row r="1036" spans="49:51" x14ac:dyDescent="0.3">
      <c r="AW1036" s="194" t="s">
        <v>2489</v>
      </c>
      <c r="AX1036" s="195" t="s">
        <v>2490</v>
      </c>
      <c r="AY1036" s="123" t="str">
        <f t="shared" si="20"/>
        <v xml:space="preserve">M87333  Other secondary osteonecrosis of unspecified radius </v>
      </c>
    </row>
    <row r="1037" spans="49:51" x14ac:dyDescent="0.3">
      <c r="AW1037" s="194" t="s">
        <v>2491</v>
      </c>
      <c r="AX1037" s="195" t="s">
        <v>2492</v>
      </c>
      <c r="AY1037" s="123" t="str">
        <f t="shared" si="20"/>
        <v xml:space="preserve">M87334  Other secondary osteonecrosis of right ulna </v>
      </c>
    </row>
    <row r="1038" spans="49:51" x14ac:dyDescent="0.3">
      <c r="AW1038" s="194" t="s">
        <v>2493</v>
      </c>
      <c r="AX1038" s="195" t="s">
        <v>2494</v>
      </c>
      <c r="AY1038" s="123" t="str">
        <f t="shared" si="20"/>
        <v xml:space="preserve">M87335  Other secondary osteonecrosis of left ulna </v>
      </c>
    </row>
    <row r="1039" spans="49:51" x14ac:dyDescent="0.3">
      <c r="AW1039" s="194" t="s">
        <v>2495</v>
      </c>
      <c r="AX1039" s="195" t="s">
        <v>2496</v>
      </c>
      <c r="AY1039" s="123" t="str">
        <f t="shared" si="20"/>
        <v xml:space="preserve">M87336  Other secondary osteonecrosis of unspecified ulna </v>
      </c>
    </row>
    <row r="1040" spans="49:51" x14ac:dyDescent="0.3">
      <c r="AW1040" s="194" t="s">
        <v>2497</v>
      </c>
      <c r="AX1040" s="195" t="s">
        <v>2498</v>
      </c>
      <c r="AY1040" s="123" t="str">
        <f t="shared" si="20"/>
        <v xml:space="preserve">M87337  Other secondary osteonecrosis of right carpus </v>
      </c>
    </row>
    <row r="1041" spans="49:51" x14ac:dyDescent="0.3">
      <c r="AW1041" s="194" t="s">
        <v>2499</v>
      </c>
      <c r="AX1041" s="195" t="s">
        <v>2500</v>
      </c>
      <c r="AY1041" s="123" t="str">
        <f t="shared" si="20"/>
        <v xml:space="preserve">M87338  Other secondary osteonecrosis of left carpus </v>
      </c>
    </row>
    <row r="1042" spans="49:51" x14ac:dyDescent="0.3">
      <c r="AW1042" s="194" t="s">
        <v>2501</v>
      </c>
      <c r="AX1042" s="195" t="s">
        <v>2502</v>
      </c>
      <c r="AY1042" s="123" t="str">
        <f t="shared" si="20"/>
        <v xml:space="preserve">M87339  Other secondary osteonecrosis of unspecified carpus </v>
      </c>
    </row>
    <row r="1043" spans="49:51" x14ac:dyDescent="0.3">
      <c r="AW1043" s="194" t="s">
        <v>2503</v>
      </c>
      <c r="AX1043" s="195" t="s">
        <v>2504</v>
      </c>
      <c r="AY1043" s="123" t="str">
        <f t="shared" si="20"/>
        <v xml:space="preserve">M87341  Other secondary osteonecrosis, right hand </v>
      </c>
    </row>
    <row r="1044" spans="49:51" x14ac:dyDescent="0.3">
      <c r="AW1044" s="194" t="s">
        <v>2505</v>
      </c>
      <c r="AX1044" s="195" t="s">
        <v>2506</v>
      </c>
      <c r="AY1044" s="123" t="str">
        <f t="shared" si="20"/>
        <v xml:space="preserve">M87342  Other secondary osteonecrosis, left hand </v>
      </c>
    </row>
    <row r="1045" spans="49:51" x14ac:dyDescent="0.3">
      <c r="AW1045" s="194" t="s">
        <v>2507</v>
      </c>
      <c r="AX1045" s="195" t="s">
        <v>2508</v>
      </c>
      <c r="AY1045" s="123" t="str">
        <f t="shared" si="20"/>
        <v xml:space="preserve">M87343  Other secondary osteonecrosis, unspecified hand </v>
      </c>
    </row>
    <row r="1046" spans="49:51" x14ac:dyDescent="0.3">
      <c r="AW1046" s="194" t="s">
        <v>2509</v>
      </c>
      <c r="AX1046" s="195" t="s">
        <v>2510</v>
      </c>
      <c r="AY1046" s="123" t="str">
        <f t="shared" si="20"/>
        <v xml:space="preserve">M87344  Other secondary osteonecrosis, right finger(s) </v>
      </c>
    </row>
    <row r="1047" spans="49:51" x14ac:dyDescent="0.3">
      <c r="AW1047" s="194" t="s">
        <v>2511</v>
      </c>
      <c r="AX1047" s="195" t="s">
        <v>2512</v>
      </c>
      <c r="AY1047" s="123" t="str">
        <f t="shared" si="20"/>
        <v xml:space="preserve">M87345  Other secondary osteonecrosis, left finger(s) </v>
      </c>
    </row>
    <row r="1048" spans="49:51" x14ac:dyDescent="0.3">
      <c r="AW1048" s="194" t="s">
        <v>2513</v>
      </c>
      <c r="AX1048" s="195" t="s">
        <v>2514</v>
      </c>
      <c r="AY1048" s="123" t="str">
        <f t="shared" si="20"/>
        <v xml:space="preserve">M87346  Other secondary osteonecrosis, unspecified finger(s) </v>
      </c>
    </row>
    <row r="1049" spans="49:51" x14ac:dyDescent="0.3">
      <c r="AW1049" s="194" t="s">
        <v>2515</v>
      </c>
      <c r="AX1049" s="195" t="s">
        <v>2516</v>
      </c>
      <c r="AY1049" s="123" t="str">
        <f t="shared" si="20"/>
        <v xml:space="preserve">M87350  Other secondary osteonecrosis, pelvis </v>
      </c>
    </row>
    <row r="1050" spans="49:51" x14ac:dyDescent="0.3">
      <c r="AW1050" s="194" t="s">
        <v>2517</v>
      </c>
      <c r="AX1050" s="195" t="s">
        <v>2518</v>
      </c>
      <c r="AY1050" s="123" t="str">
        <f t="shared" si="20"/>
        <v xml:space="preserve">M87351  Other secondary osteonecrosis, right femur </v>
      </c>
    </row>
    <row r="1051" spans="49:51" x14ac:dyDescent="0.3">
      <c r="AW1051" s="194" t="s">
        <v>2519</v>
      </c>
      <c r="AX1051" s="195" t="s">
        <v>2520</v>
      </c>
      <c r="AY1051" s="123" t="str">
        <f t="shared" si="20"/>
        <v xml:space="preserve">M87352  Other secondary osteonecrosis, left femur </v>
      </c>
    </row>
    <row r="1052" spans="49:51" x14ac:dyDescent="0.3">
      <c r="AW1052" s="194" t="s">
        <v>2521</v>
      </c>
      <c r="AX1052" s="195" t="s">
        <v>2522</v>
      </c>
      <c r="AY1052" s="123" t="str">
        <f t="shared" si="20"/>
        <v xml:space="preserve">M87353  Other secondary osteonecrosis, unspecified femur </v>
      </c>
    </row>
    <row r="1053" spans="49:51" x14ac:dyDescent="0.3">
      <c r="AW1053" s="194" t="s">
        <v>2523</v>
      </c>
      <c r="AX1053" s="195" t="s">
        <v>2524</v>
      </c>
      <c r="AY1053" s="123" t="str">
        <f t="shared" si="20"/>
        <v xml:space="preserve">M87361  Other secondary osteonecrosis, right tibia </v>
      </c>
    </row>
    <row r="1054" spans="49:51" x14ac:dyDescent="0.3">
      <c r="AW1054" s="194" t="s">
        <v>2525</v>
      </c>
      <c r="AX1054" s="195" t="s">
        <v>2526</v>
      </c>
      <c r="AY1054" s="123" t="str">
        <f t="shared" si="20"/>
        <v xml:space="preserve">M87362  Other secondary osteonecrosis, left tibia </v>
      </c>
    </row>
    <row r="1055" spans="49:51" x14ac:dyDescent="0.3">
      <c r="AW1055" s="194" t="s">
        <v>2527</v>
      </c>
      <c r="AX1055" s="195" t="s">
        <v>2528</v>
      </c>
      <c r="AY1055" s="123" t="str">
        <f t="shared" si="20"/>
        <v xml:space="preserve">M87363  Other secondary osteonecrosis, unspecified tibia </v>
      </c>
    </row>
    <row r="1056" spans="49:51" x14ac:dyDescent="0.3">
      <c r="AW1056" s="194" t="s">
        <v>2529</v>
      </c>
      <c r="AX1056" s="195" t="s">
        <v>2530</v>
      </c>
      <c r="AY1056" s="123" t="str">
        <f t="shared" si="20"/>
        <v xml:space="preserve">M87364  Other secondary osteonecrosis, right fibula </v>
      </c>
    </row>
    <row r="1057" spans="49:51" x14ac:dyDescent="0.3">
      <c r="AW1057" s="194" t="s">
        <v>2531</v>
      </c>
      <c r="AX1057" s="195" t="s">
        <v>2532</v>
      </c>
      <c r="AY1057" s="123" t="str">
        <f t="shared" si="20"/>
        <v xml:space="preserve">M87365  Other secondary osteonecrosis, left fibula </v>
      </c>
    </row>
    <row r="1058" spans="49:51" x14ac:dyDescent="0.3">
      <c r="AW1058" s="194" t="s">
        <v>2533</v>
      </c>
      <c r="AX1058" s="195" t="s">
        <v>2534</v>
      </c>
      <c r="AY1058" s="123" t="str">
        <f t="shared" si="20"/>
        <v xml:space="preserve">M87366  Other secondary osteonecrosis, unspecified fibula </v>
      </c>
    </row>
    <row r="1059" spans="49:51" x14ac:dyDescent="0.3">
      <c r="AW1059" s="194" t="s">
        <v>2535</v>
      </c>
      <c r="AX1059" s="195" t="s">
        <v>2536</v>
      </c>
      <c r="AY1059" s="123" t="str">
        <f t="shared" si="20"/>
        <v xml:space="preserve">M87371  Other secondary osteonecrosis, right ankle </v>
      </c>
    </row>
    <row r="1060" spans="49:51" x14ac:dyDescent="0.3">
      <c r="AW1060" s="194" t="s">
        <v>2537</v>
      </c>
      <c r="AX1060" s="195" t="s">
        <v>2538</v>
      </c>
      <c r="AY1060" s="123" t="str">
        <f t="shared" si="20"/>
        <v xml:space="preserve">M87372  Other secondary osteonecrosis, left ankle </v>
      </c>
    </row>
    <row r="1061" spans="49:51" x14ac:dyDescent="0.3">
      <c r="AW1061" s="194" t="s">
        <v>2539</v>
      </c>
      <c r="AX1061" s="195" t="s">
        <v>2540</v>
      </c>
      <c r="AY1061" s="123" t="str">
        <f t="shared" si="20"/>
        <v xml:space="preserve">M87373  Other secondary osteonecrosis, unspecified ankle </v>
      </c>
    </row>
    <row r="1062" spans="49:51" x14ac:dyDescent="0.3">
      <c r="AW1062" s="194" t="s">
        <v>2541</v>
      </c>
      <c r="AX1062" s="195" t="s">
        <v>2542</v>
      </c>
      <c r="AY1062" s="123" t="str">
        <f t="shared" si="20"/>
        <v xml:space="preserve">M87374  Other secondary osteonecrosis, right foot </v>
      </c>
    </row>
    <row r="1063" spans="49:51" x14ac:dyDescent="0.3">
      <c r="AW1063" s="194" t="s">
        <v>2543</v>
      </c>
      <c r="AX1063" s="195" t="s">
        <v>2544</v>
      </c>
      <c r="AY1063" s="123" t="str">
        <f t="shared" si="20"/>
        <v xml:space="preserve">M87375  Other secondary osteonecrosis, left foot </v>
      </c>
    </row>
    <row r="1064" spans="49:51" x14ac:dyDescent="0.3">
      <c r="AW1064" s="194" t="s">
        <v>2545</v>
      </c>
      <c r="AX1064" s="195" t="s">
        <v>2546</v>
      </c>
      <c r="AY1064" s="123" t="str">
        <f t="shared" si="20"/>
        <v xml:space="preserve">M87376  Other secondary osteonecrosis, unspecified foot </v>
      </c>
    </row>
    <row r="1065" spans="49:51" x14ac:dyDescent="0.3">
      <c r="AW1065" s="194" t="s">
        <v>2547</v>
      </c>
      <c r="AX1065" s="195" t="s">
        <v>2548</v>
      </c>
      <c r="AY1065" s="123" t="str">
        <f t="shared" si="20"/>
        <v xml:space="preserve">M87377  Other secondary osteonecrosis, right toe(s) </v>
      </c>
    </row>
    <row r="1066" spans="49:51" x14ac:dyDescent="0.3">
      <c r="AW1066" s="194" t="s">
        <v>2549</v>
      </c>
      <c r="AX1066" s="195" t="s">
        <v>2550</v>
      </c>
      <c r="AY1066" s="123" t="str">
        <f t="shared" si="20"/>
        <v xml:space="preserve">M87378  Other secondary osteonecrosis, left toe(s) </v>
      </c>
    </row>
    <row r="1067" spans="49:51" x14ac:dyDescent="0.3">
      <c r="AW1067" s="194" t="s">
        <v>2551</v>
      </c>
      <c r="AX1067" s="195" t="s">
        <v>2552</v>
      </c>
      <c r="AY1067" s="123" t="str">
        <f t="shared" si="20"/>
        <v xml:space="preserve">M87379  Other secondary osteonecrosis, unspecified toe(s) </v>
      </c>
    </row>
    <row r="1068" spans="49:51" x14ac:dyDescent="0.3">
      <c r="AW1068" s="194" t="s">
        <v>2553</v>
      </c>
      <c r="AX1068" s="195" t="s">
        <v>2554</v>
      </c>
      <c r="AY1068" s="123" t="str">
        <f t="shared" si="20"/>
        <v xml:space="preserve">M8738  Other secondary osteonecrosis, other site </v>
      </c>
    </row>
    <row r="1069" spans="49:51" x14ac:dyDescent="0.3">
      <c r="AW1069" s="194" t="s">
        <v>2555</v>
      </c>
      <c r="AX1069" s="195" t="s">
        <v>2556</v>
      </c>
      <c r="AY1069" s="123" t="str">
        <f t="shared" si="20"/>
        <v xml:space="preserve">M8739  Other secondary osteonecrosis, multiple sites </v>
      </c>
    </row>
    <row r="1070" spans="49:51" x14ac:dyDescent="0.3">
      <c r="AW1070" s="194" t="s">
        <v>2557</v>
      </c>
      <c r="AX1070" s="195" t="s">
        <v>2558</v>
      </c>
      <c r="AY1070" s="123" t="str">
        <f t="shared" si="20"/>
        <v xml:space="preserve">M8780  Other osteonecrosis, unspecified bone </v>
      </c>
    </row>
    <row r="1071" spans="49:51" x14ac:dyDescent="0.3">
      <c r="AW1071" s="194" t="s">
        <v>2559</v>
      </c>
      <c r="AX1071" s="195" t="s">
        <v>2560</v>
      </c>
      <c r="AY1071" s="123" t="str">
        <f t="shared" si="20"/>
        <v xml:space="preserve">M87811  Other osteonecrosis, right shoulder </v>
      </c>
    </row>
    <row r="1072" spans="49:51" x14ac:dyDescent="0.3">
      <c r="AW1072" s="194" t="s">
        <v>2561</v>
      </c>
      <c r="AX1072" s="195" t="s">
        <v>2562</v>
      </c>
      <c r="AY1072" s="123" t="str">
        <f t="shared" si="20"/>
        <v xml:space="preserve">M87812  Other osteonecrosis, left shoulder </v>
      </c>
    </row>
    <row r="1073" spans="49:51" x14ac:dyDescent="0.3">
      <c r="AW1073" s="194" t="s">
        <v>2563</v>
      </c>
      <c r="AX1073" s="195" t="s">
        <v>2564</v>
      </c>
      <c r="AY1073" s="123" t="str">
        <f t="shared" si="20"/>
        <v xml:space="preserve">M87819  Other osteonecrosis, unspecified shoulder </v>
      </c>
    </row>
    <row r="1074" spans="49:51" x14ac:dyDescent="0.3">
      <c r="AW1074" s="194" t="s">
        <v>2565</v>
      </c>
      <c r="AX1074" s="195" t="s">
        <v>2566</v>
      </c>
      <c r="AY1074" s="123" t="str">
        <f t="shared" si="20"/>
        <v xml:space="preserve">M87821  Other osteonecrosis, right humerus </v>
      </c>
    </row>
    <row r="1075" spans="49:51" x14ac:dyDescent="0.3">
      <c r="AW1075" s="194" t="s">
        <v>2567</v>
      </c>
      <c r="AX1075" s="195" t="s">
        <v>2568</v>
      </c>
      <c r="AY1075" s="123" t="str">
        <f t="shared" si="20"/>
        <v xml:space="preserve">M87822  Other osteonecrosis, left humerus </v>
      </c>
    </row>
    <row r="1076" spans="49:51" x14ac:dyDescent="0.3">
      <c r="AW1076" s="194" t="s">
        <v>2569</v>
      </c>
      <c r="AX1076" s="195" t="s">
        <v>2570</v>
      </c>
      <c r="AY1076" s="123" t="str">
        <f t="shared" si="20"/>
        <v xml:space="preserve">M87829  Other osteonecrosis, unspecified humerus </v>
      </c>
    </row>
    <row r="1077" spans="49:51" x14ac:dyDescent="0.3">
      <c r="AW1077" s="194" t="s">
        <v>2571</v>
      </c>
      <c r="AX1077" s="195" t="s">
        <v>2572</v>
      </c>
      <c r="AY1077" s="123" t="str">
        <f t="shared" si="20"/>
        <v xml:space="preserve">M87831  Other osteonecrosis of right radius </v>
      </c>
    </row>
    <row r="1078" spans="49:51" x14ac:dyDescent="0.3">
      <c r="AW1078" s="194" t="s">
        <v>2573</v>
      </c>
      <c r="AX1078" s="195" t="s">
        <v>2574</v>
      </c>
      <c r="AY1078" s="123" t="str">
        <f t="shared" si="20"/>
        <v xml:space="preserve">M87832  Other osteonecrosis of left radius </v>
      </c>
    </row>
    <row r="1079" spans="49:51" x14ac:dyDescent="0.3">
      <c r="AW1079" s="194" t="s">
        <v>2575</v>
      </c>
      <c r="AX1079" s="195" t="s">
        <v>2576</v>
      </c>
      <c r="AY1079" s="123" t="str">
        <f t="shared" si="20"/>
        <v xml:space="preserve">M87833  Other osteonecrosis of unspecified radius </v>
      </c>
    </row>
    <row r="1080" spans="49:51" x14ac:dyDescent="0.3">
      <c r="AW1080" s="194" t="s">
        <v>2577</v>
      </c>
      <c r="AX1080" s="195" t="s">
        <v>2578</v>
      </c>
      <c r="AY1080" s="123" t="str">
        <f t="shared" si="20"/>
        <v xml:space="preserve">M87834  Other osteonecrosis of right ulna </v>
      </c>
    </row>
    <row r="1081" spans="49:51" x14ac:dyDescent="0.3">
      <c r="AW1081" s="194" t="s">
        <v>2579</v>
      </c>
      <c r="AX1081" s="195" t="s">
        <v>2580</v>
      </c>
      <c r="AY1081" s="123" t="str">
        <f t="shared" si="20"/>
        <v xml:space="preserve">M87835  Other osteonecrosis of left ulna </v>
      </c>
    </row>
    <row r="1082" spans="49:51" x14ac:dyDescent="0.3">
      <c r="AW1082" s="194" t="s">
        <v>2581</v>
      </c>
      <c r="AX1082" s="195" t="s">
        <v>2582</v>
      </c>
      <c r="AY1082" s="123" t="str">
        <f t="shared" si="20"/>
        <v xml:space="preserve">M87836  Other osteonecrosis of unspecified ulna </v>
      </c>
    </row>
    <row r="1083" spans="49:51" x14ac:dyDescent="0.3">
      <c r="AW1083" s="194" t="s">
        <v>2583</v>
      </c>
      <c r="AX1083" s="195" t="s">
        <v>2584</v>
      </c>
      <c r="AY1083" s="123" t="str">
        <f t="shared" si="20"/>
        <v xml:space="preserve">M87837  Other osteonecrosis of right carpus </v>
      </c>
    </row>
    <row r="1084" spans="49:51" x14ac:dyDescent="0.3">
      <c r="AW1084" s="194" t="s">
        <v>2585</v>
      </c>
      <c r="AX1084" s="195" t="s">
        <v>2586</v>
      </c>
      <c r="AY1084" s="123" t="str">
        <f t="shared" si="20"/>
        <v xml:space="preserve">M87838  Other osteonecrosis of left carpus </v>
      </c>
    </row>
    <row r="1085" spans="49:51" x14ac:dyDescent="0.3">
      <c r="AW1085" s="194" t="s">
        <v>2587</v>
      </c>
      <c r="AX1085" s="195" t="s">
        <v>2588</v>
      </c>
      <c r="AY1085" s="123" t="str">
        <f t="shared" si="20"/>
        <v xml:space="preserve">M87839  Other osteonecrosis of unspecified carpus </v>
      </c>
    </row>
    <row r="1086" spans="49:51" x14ac:dyDescent="0.3">
      <c r="AW1086" s="194" t="s">
        <v>2589</v>
      </c>
      <c r="AX1086" s="195" t="s">
        <v>2590</v>
      </c>
      <c r="AY1086" s="123" t="str">
        <f t="shared" si="20"/>
        <v xml:space="preserve">M87841  Other osteonecrosis, right hand </v>
      </c>
    </row>
    <row r="1087" spans="49:51" x14ac:dyDescent="0.3">
      <c r="AW1087" s="194" t="s">
        <v>2591</v>
      </c>
      <c r="AX1087" s="195" t="s">
        <v>2592</v>
      </c>
      <c r="AY1087" s="123" t="str">
        <f t="shared" si="20"/>
        <v xml:space="preserve">M87842  Other osteonecrosis, left hand </v>
      </c>
    </row>
    <row r="1088" spans="49:51" x14ac:dyDescent="0.3">
      <c r="AW1088" s="194" t="s">
        <v>2593</v>
      </c>
      <c r="AX1088" s="195" t="s">
        <v>2594</v>
      </c>
      <c r="AY1088" s="123" t="str">
        <f t="shared" si="20"/>
        <v xml:space="preserve">M87843  Other osteonecrosis, unspecified hand </v>
      </c>
    </row>
    <row r="1089" spans="49:51" x14ac:dyDescent="0.3">
      <c r="AW1089" s="194" t="s">
        <v>2595</v>
      </c>
      <c r="AX1089" s="195" t="s">
        <v>2596</v>
      </c>
      <c r="AY1089" s="123" t="str">
        <f t="shared" si="20"/>
        <v xml:space="preserve">M87844  Other osteonecrosis, right finger(s) </v>
      </c>
    </row>
    <row r="1090" spans="49:51" x14ac:dyDescent="0.3">
      <c r="AW1090" s="194" t="s">
        <v>2597</v>
      </c>
      <c r="AX1090" s="195" t="s">
        <v>2598</v>
      </c>
      <c r="AY1090" s="123" t="str">
        <f t="shared" si="20"/>
        <v xml:space="preserve">M87845  Other osteonecrosis, left finger(s) </v>
      </c>
    </row>
    <row r="1091" spans="49:51" x14ac:dyDescent="0.3">
      <c r="AW1091" s="194" t="s">
        <v>2599</v>
      </c>
      <c r="AX1091" s="195" t="s">
        <v>2600</v>
      </c>
      <c r="AY1091" s="123" t="str">
        <f t="shared" ref="AY1091:AY1154" si="21">AW1091&amp;" "&amp;AX1091</f>
        <v xml:space="preserve">M87849  Other osteonecrosis, unspecified finger(s) </v>
      </c>
    </row>
    <row r="1092" spans="49:51" x14ac:dyDescent="0.3">
      <c r="AW1092" s="194" t="s">
        <v>2601</v>
      </c>
      <c r="AX1092" s="195" t="s">
        <v>2602</v>
      </c>
      <c r="AY1092" s="123" t="str">
        <f t="shared" si="21"/>
        <v xml:space="preserve">M87850  Other osteonecrosis, pelvis </v>
      </c>
    </row>
    <row r="1093" spans="49:51" x14ac:dyDescent="0.3">
      <c r="AW1093" s="194" t="s">
        <v>2603</v>
      </c>
      <c r="AX1093" s="195" t="s">
        <v>2604</v>
      </c>
      <c r="AY1093" s="123" t="str">
        <f t="shared" si="21"/>
        <v xml:space="preserve">M87851  Other osteonecrosis, right femur </v>
      </c>
    </row>
    <row r="1094" spans="49:51" x14ac:dyDescent="0.3">
      <c r="AW1094" s="194" t="s">
        <v>2605</v>
      </c>
      <c r="AX1094" s="195" t="s">
        <v>2606</v>
      </c>
      <c r="AY1094" s="123" t="str">
        <f t="shared" si="21"/>
        <v xml:space="preserve">M87852  Other osteonecrosis, left femur </v>
      </c>
    </row>
    <row r="1095" spans="49:51" x14ac:dyDescent="0.3">
      <c r="AW1095" s="194" t="s">
        <v>2607</v>
      </c>
      <c r="AX1095" s="195" t="s">
        <v>2608</v>
      </c>
      <c r="AY1095" s="123" t="str">
        <f t="shared" si="21"/>
        <v xml:space="preserve">M87859  Other osteonecrosis, unspecified femur </v>
      </c>
    </row>
    <row r="1096" spans="49:51" x14ac:dyDescent="0.3">
      <c r="AW1096" s="194" t="s">
        <v>2609</v>
      </c>
      <c r="AX1096" s="195" t="s">
        <v>2610</v>
      </c>
      <c r="AY1096" s="123" t="str">
        <f t="shared" si="21"/>
        <v xml:space="preserve">M87861  Other osteonecrosis, right tibia </v>
      </c>
    </row>
    <row r="1097" spans="49:51" x14ac:dyDescent="0.3">
      <c r="AW1097" s="194" t="s">
        <v>2611</v>
      </c>
      <c r="AX1097" s="195" t="s">
        <v>2612</v>
      </c>
      <c r="AY1097" s="123" t="str">
        <f t="shared" si="21"/>
        <v xml:space="preserve">M87862  Other osteonecrosis, left tibia </v>
      </c>
    </row>
    <row r="1098" spans="49:51" x14ac:dyDescent="0.3">
      <c r="AW1098" s="194" t="s">
        <v>2613</v>
      </c>
      <c r="AX1098" s="195" t="s">
        <v>2614</v>
      </c>
      <c r="AY1098" s="123" t="str">
        <f t="shared" si="21"/>
        <v xml:space="preserve">M87863  Other osteonecrosis, unspecified tibia </v>
      </c>
    </row>
    <row r="1099" spans="49:51" x14ac:dyDescent="0.3">
      <c r="AW1099" s="194" t="s">
        <v>2615</v>
      </c>
      <c r="AX1099" s="195" t="s">
        <v>2616</v>
      </c>
      <c r="AY1099" s="123" t="str">
        <f t="shared" si="21"/>
        <v xml:space="preserve">M87864  Other osteonecrosis, right fibula </v>
      </c>
    </row>
    <row r="1100" spans="49:51" x14ac:dyDescent="0.3">
      <c r="AW1100" s="194" t="s">
        <v>2617</v>
      </c>
      <c r="AX1100" s="195" t="s">
        <v>2618</v>
      </c>
      <c r="AY1100" s="123" t="str">
        <f t="shared" si="21"/>
        <v xml:space="preserve">M87865  Other osteonecrosis, left fibula </v>
      </c>
    </row>
    <row r="1101" spans="49:51" x14ac:dyDescent="0.3">
      <c r="AW1101" s="194" t="s">
        <v>2619</v>
      </c>
      <c r="AX1101" s="195" t="s">
        <v>2620</v>
      </c>
      <c r="AY1101" s="123" t="str">
        <f t="shared" si="21"/>
        <v xml:space="preserve">M87869  Other osteonecrosis, unspecified fibula </v>
      </c>
    </row>
    <row r="1102" spans="49:51" x14ac:dyDescent="0.3">
      <c r="AW1102" s="194" t="s">
        <v>2621</v>
      </c>
      <c r="AX1102" s="195" t="s">
        <v>2622</v>
      </c>
      <c r="AY1102" s="123" t="str">
        <f t="shared" si="21"/>
        <v xml:space="preserve">M87871  Other osteonecrosis, right ankle </v>
      </c>
    </row>
    <row r="1103" spans="49:51" x14ac:dyDescent="0.3">
      <c r="AW1103" s="194" t="s">
        <v>2623</v>
      </c>
      <c r="AX1103" s="195" t="s">
        <v>2624</v>
      </c>
      <c r="AY1103" s="123" t="str">
        <f t="shared" si="21"/>
        <v xml:space="preserve">M87872  Other osteonecrosis, left ankle </v>
      </c>
    </row>
    <row r="1104" spans="49:51" x14ac:dyDescent="0.3">
      <c r="AW1104" s="194" t="s">
        <v>2625</v>
      </c>
      <c r="AX1104" s="195" t="s">
        <v>2626</v>
      </c>
      <c r="AY1104" s="123" t="str">
        <f t="shared" si="21"/>
        <v xml:space="preserve">M87873  Other osteonecrosis, unspecified ankle </v>
      </c>
    </row>
    <row r="1105" spans="49:51" x14ac:dyDescent="0.3">
      <c r="AW1105" s="194" t="s">
        <v>2627</v>
      </c>
      <c r="AX1105" s="195" t="s">
        <v>2628</v>
      </c>
      <c r="AY1105" s="123" t="str">
        <f t="shared" si="21"/>
        <v xml:space="preserve">M87874  Other osteonecrosis, right foot </v>
      </c>
    </row>
    <row r="1106" spans="49:51" x14ac:dyDescent="0.3">
      <c r="AW1106" s="194" t="s">
        <v>2629</v>
      </c>
      <c r="AX1106" s="195" t="s">
        <v>2630</v>
      </c>
      <c r="AY1106" s="123" t="str">
        <f t="shared" si="21"/>
        <v xml:space="preserve">M87875  Other osteonecrosis, left foot </v>
      </c>
    </row>
    <row r="1107" spans="49:51" x14ac:dyDescent="0.3">
      <c r="AW1107" s="194" t="s">
        <v>2631</v>
      </c>
      <c r="AX1107" s="195" t="s">
        <v>2632</v>
      </c>
      <c r="AY1107" s="123" t="str">
        <f t="shared" si="21"/>
        <v xml:space="preserve">M87876  Other osteonecrosis, unspecified foot </v>
      </c>
    </row>
    <row r="1108" spans="49:51" x14ac:dyDescent="0.3">
      <c r="AW1108" s="194" t="s">
        <v>2633</v>
      </c>
      <c r="AX1108" s="195" t="s">
        <v>2634</v>
      </c>
      <c r="AY1108" s="123" t="str">
        <f t="shared" si="21"/>
        <v xml:space="preserve">M87877  Other osteonecrosis, right toe(s) </v>
      </c>
    </row>
    <row r="1109" spans="49:51" x14ac:dyDescent="0.3">
      <c r="AW1109" s="194" t="s">
        <v>2635</v>
      </c>
      <c r="AX1109" s="195" t="s">
        <v>2636</v>
      </c>
      <c r="AY1109" s="123" t="str">
        <f t="shared" si="21"/>
        <v xml:space="preserve">M87878  Other osteonecrosis, left toe(s) </v>
      </c>
    </row>
    <row r="1110" spans="49:51" x14ac:dyDescent="0.3">
      <c r="AW1110" s="194" t="s">
        <v>2637</v>
      </c>
      <c r="AX1110" s="195" t="s">
        <v>2638</v>
      </c>
      <c r="AY1110" s="123" t="str">
        <f t="shared" si="21"/>
        <v xml:space="preserve">M87879  Other osteonecrosis, unspecified toe(s) </v>
      </c>
    </row>
    <row r="1111" spans="49:51" x14ac:dyDescent="0.3">
      <c r="AW1111" s="194" t="s">
        <v>2639</v>
      </c>
      <c r="AX1111" s="195" t="s">
        <v>2640</v>
      </c>
      <c r="AY1111" s="123" t="str">
        <f t="shared" si="21"/>
        <v xml:space="preserve">M8788  Other osteonecrosis, other site </v>
      </c>
    </row>
    <row r="1112" spans="49:51" x14ac:dyDescent="0.3">
      <c r="AW1112" s="194" t="s">
        <v>2641</v>
      </c>
      <c r="AX1112" s="195" t="s">
        <v>2642</v>
      </c>
      <c r="AY1112" s="123" t="str">
        <f t="shared" si="21"/>
        <v xml:space="preserve">M8789  Other osteonecrosis, multiple sites </v>
      </c>
    </row>
    <row r="1113" spans="49:51" x14ac:dyDescent="0.3">
      <c r="AW1113" s="194" t="s">
        <v>2643</v>
      </c>
      <c r="AX1113" s="195" t="s">
        <v>2644</v>
      </c>
      <c r="AY1113" s="123" t="str">
        <f t="shared" si="21"/>
        <v xml:space="preserve">M879  Osteonecrosis, unspecified </v>
      </c>
    </row>
    <row r="1114" spans="49:51" x14ac:dyDescent="0.3">
      <c r="AW1114" s="194" t="s">
        <v>2645</v>
      </c>
      <c r="AX1114" s="195" t="s">
        <v>2646</v>
      </c>
      <c r="AY1114" s="123" t="str">
        <f t="shared" si="21"/>
        <v xml:space="preserve">M9050  Osteonecrosis in diseases classified elsewhere, unspecified site </v>
      </c>
    </row>
    <row r="1115" spans="49:51" x14ac:dyDescent="0.3">
      <c r="AW1115" s="194" t="s">
        <v>2647</v>
      </c>
      <c r="AX1115" s="195" t="s">
        <v>2648</v>
      </c>
      <c r="AY1115" s="123" t="str">
        <f t="shared" si="21"/>
        <v xml:space="preserve">M90511  Osteonecrosis in diseases classified elsewhere, right shoulder </v>
      </c>
    </row>
    <row r="1116" spans="49:51" x14ac:dyDescent="0.3">
      <c r="AW1116" s="194" t="s">
        <v>2649</v>
      </c>
      <c r="AX1116" s="195" t="s">
        <v>2650</v>
      </c>
      <c r="AY1116" s="123" t="str">
        <f t="shared" si="21"/>
        <v xml:space="preserve">M90512  Osteonecrosis in diseases classified elsewhere, left shoulder </v>
      </c>
    </row>
    <row r="1117" spans="49:51" x14ac:dyDescent="0.3">
      <c r="AW1117" s="194" t="s">
        <v>2651</v>
      </c>
      <c r="AX1117" s="195" t="s">
        <v>2652</v>
      </c>
      <c r="AY1117" s="123" t="str">
        <f t="shared" si="21"/>
        <v xml:space="preserve">M90519  Osteonecrosis in diseases classified elsewhere, unspecified shoulder </v>
      </c>
    </row>
    <row r="1118" spans="49:51" x14ac:dyDescent="0.3">
      <c r="AW1118" s="194" t="s">
        <v>2653</v>
      </c>
      <c r="AX1118" s="195" t="s">
        <v>2654</v>
      </c>
      <c r="AY1118" s="123" t="str">
        <f t="shared" si="21"/>
        <v xml:space="preserve">M90521  Osteonecrosis in diseases classified elsewhere, right upper arm </v>
      </c>
    </row>
    <row r="1119" spans="49:51" x14ac:dyDescent="0.3">
      <c r="AW1119" s="194" t="s">
        <v>2655</v>
      </c>
      <c r="AX1119" s="195" t="s">
        <v>2656</v>
      </c>
      <c r="AY1119" s="123" t="str">
        <f t="shared" si="21"/>
        <v xml:space="preserve">M90522  Osteonecrosis in diseases classified elsewhere, left upper arm </v>
      </c>
    </row>
    <row r="1120" spans="49:51" x14ac:dyDescent="0.3">
      <c r="AW1120" s="194" t="s">
        <v>2657</v>
      </c>
      <c r="AX1120" s="195" t="s">
        <v>2658</v>
      </c>
      <c r="AY1120" s="123" t="str">
        <f t="shared" si="21"/>
        <v xml:space="preserve">M90529  Osteonecrosis in diseases classified elsewhere, unspecified upper arm </v>
      </c>
    </row>
    <row r="1121" spans="49:51" x14ac:dyDescent="0.3">
      <c r="AW1121" s="194" t="s">
        <v>2659</v>
      </c>
      <c r="AX1121" s="195" t="s">
        <v>2660</v>
      </c>
      <c r="AY1121" s="123" t="str">
        <f t="shared" si="21"/>
        <v xml:space="preserve">M90531  Osteonecrosis in diseases classified elsewhere, right forearm </v>
      </c>
    </row>
    <row r="1122" spans="49:51" x14ac:dyDescent="0.3">
      <c r="AW1122" s="194" t="s">
        <v>2661</v>
      </c>
      <c r="AX1122" s="195" t="s">
        <v>2662</v>
      </c>
      <c r="AY1122" s="123" t="str">
        <f t="shared" si="21"/>
        <v xml:space="preserve">M90532  Osteonecrosis in diseases classified elsewhere, left forearm </v>
      </c>
    </row>
    <row r="1123" spans="49:51" x14ac:dyDescent="0.3">
      <c r="AW1123" s="194" t="s">
        <v>2663</v>
      </c>
      <c r="AX1123" s="195" t="s">
        <v>2664</v>
      </c>
      <c r="AY1123" s="123" t="str">
        <f t="shared" si="21"/>
        <v xml:space="preserve">M90539  Osteonecrosis in diseases classified elsewhere, unspecified forearm </v>
      </c>
    </row>
    <row r="1124" spans="49:51" x14ac:dyDescent="0.3">
      <c r="AW1124" s="194" t="s">
        <v>2665</v>
      </c>
      <c r="AX1124" s="195" t="s">
        <v>2666</v>
      </c>
      <c r="AY1124" s="123" t="str">
        <f t="shared" si="21"/>
        <v xml:space="preserve">M90541  Osteonecrosis in diseases classified elsewhere, right hand </v>
      </c>
    </row>
    <row r="1125" spans="49:51" x14ac:dyDescent="0.3">
      <c r="AW1125" s="194" t="s">
        <v>2667</v>
      </c>
      <c r="AX1125" s="195" t="s">
        <v>2668</v>
      </c>
      <c r="AY1125" s="123" t="str">
        <f t="shared" si="21"/>
        <v xml:space="preserve">M90542  Osteonecrosis in diseases classified elsewhere, left hand </v>
      </c>
    </row>
    <row r="1126" spans="49:51" x14ac:dyDescent="0.3">
      <c r="AW1126" s="194" t="s">
        <v>2669</v>
      </c>
      <c r="AX1126" s="195" t="s">
        <v>2670</v>
      </c>
      <c r="AY1126" s="123" t="str">
        <f t="shared" si="21"/>
        <v xml:space="preserve">M90549  Osteonecrosis in diseases classified elsewhere, unspecified hand </v>
      </c>
    </row>
    <row r="1127" spans="49:51" x14ac:dyDescent="0.3">
      <c r="AW1127" s="194" t="s">
        <v>2671</v>
      </c>
      <c r="AX1127" s="195" t="s">
        <v>2672</v>
      </c>
      <c r="AY1127" s="123" t="str">
        <f t="shared" si="21"/>
        <v xml:space="preserve">M90551  Osteonecrosis in diseases classified elsewhere, right thigh </v>
      </c>
    </row>
    <row r="1128" spans="49:51" x14ac:dyDescent="0.3">
      <c r="AW1128" s="194" t="s">
        <v>2673</v>
      </c>
      <c r="AX1128" s="195" t="s">
        <v>2674</v>
      </c>
      <c r="AY1128" s="123" t="str">
        <f t="shared" si="21"/>
        <v xml:space="preserve">M90552  Osteonecrosis in diseases classified elsewhere, left thigh </v>
      </c>
    </row>
    <row r="1129" spans="49:51" x14ac:dyDescent="0.3">
      <c r="AW1129" s="194" t="s">
        <v>2675</v>
      </c>
      <c r="AX1129" s="195" t="s">
        <v>2676</v>
      </c>
      <c r="AY1129" s="123" t="str">
        <f t="shared" si="21"/>
        <v xml:space="preserve">M90559  Osteonecrosis in diseases classified elsewhere, unspecified thigh </v>
      </c>
    </row>
    <row r="1130" spans="49:51" x14ac:dyDescent="0.3">
      <c r="AW1130" s="194" t="s">
        <v>2677</v>
      </c>
      <c r="AX1130" s="195" t="s">
        <v>2678</v>
      </c>
      <c r="AY1130" s="123" t="str">
        <f t="shared" si="21"/>
        <v xml:space="preserve">M90561  Osteonecrosis in diseases classified elsewhere, right lower leg </v>
      </c>
    </row>
    <row r="1131" spans="49:51" x14ac:dyDescent="0.3">
      <c r="AW1131" s="194" t="s">
        <v>2679</v>
      </c>
      <c r="AX1131" s="195" t="s">
        <v>2680</v>
      </c>
      <c r="AY1131" s="123" t="str">
        <f t="shared" si="21"/>
        <v xml:space="preserve">M90562  Osteonecrosis in diseases classified elsewhere, left lower leg </v>
      </c>
    </row>
    <row r="1132" spans="49:51" x14ac:dyDescent="0.3">
      <c r="AW1132" s="194" t="s">
        <v>2681</v>
      </c>
      <c r="AX1132" s="195" t="s">
        <v>2682</v>
      </c>
      <c r="AY1132" s="123" t="str">
        <f t="shared" si="21"/>
        <v xml:space="preserve">M90569  Osteonecrosis in diseases classified elsewhere, unspecified lower leg </v>
      </c>
    </row>
    <row r="1133" spans="49:51" x14ac:dyDescent="0.3">
      <c r="AW1133" s="194" t="s">
        <v>2683</v>
      </c>
      <c r="AX1133" s="195" t="s">
        <v>2684</v>
      </c>
      <c r="AY1133" s="123" t="str">
        <f t="shared" si="21"/>
        <v xml:space="preserve">M90571  Osteonecrosis in diseases classified elsewhere, right ankle and foot </v>
      </c>
    </row>
    <row r="1134" spans="49:51" x14ac:dyDescent="0.3">
      <c r="AW1134" s="194" t="s">
        <v>2685</v>
      </c>
      <c r="AX1134" s="195" t="s">
        <v>2686</v>
      </c>
      <c r="AY1134" s="123" t="str">
        <f t="shared" si="21"/>
        <v xml:space="preserve">M90572  Osteonecrosis in diseases classified elsewhere, left ankle and foot </v>
      </c>
    </row>
    <row r="1135" spans="49:51" x14ac:dyDescent="0.3">
      <c r="AW1135" s="194" t="s">
        <v>2687</v>
      </c>
      <c r="AX1135" s="195" t="s">
        <v>2688</v>
      </c>
      <c r="AY1135" s="123" t="str">
        <f t="shared" si="21"/>
        <v xml:space="preserve">M90579  Osteonecrosis in diseases classified elsewhere, unspecified ankle and foot </v>
      </c>
    </row>
    <row r="1136" spans="49:51" x14ac:dyDescent="0.3">
      <c r="AW1136" s="194" t="s">
        <v>2689</v>
      </c>
      <c r="AX1136" s="195" t="s">
        <v>2690</v>
      </c>
      <c r="AY1136" s="123" t="str">
        <f t="shared" si="21"/>
        <v xml:space="preserve">M9058  Osteonecrosis in diseases classified elsewhere, other site </v>
      </c>
    </row>
    <row r="1137" spans="49:51" x14ac:dyDescent="0.3">
      <c r="AW1137" s="194" t="s">
        <v>2691</v>
      </c>
      <c r="AX1137" s="195" t="s">
        <v>2692</v>
      </c>
      <c r="AY1137" s="123" t="str">
        <f t="shared" si="21"/>
        <v xml:space="preserve">M9059  Osteonecrosis in diseases classified elsewhere, multiple sites </v>
      </c>
    </row>
    <row r="1138" spans="49:51" x14ac:dyDescent="0.3">
      <c r="AW1138" s="194" t="s">
        <v>2693</v>
      </c>
      <c r="AX1138" s="195" t="s">
        <v>2694</v>
      </c>
      <c r="AY1138" s="123" t="str">
        <f t="shared" si="21"/>
        <v xml:space="preserve">I462  Cardiac arrest due to underlying cardiac condition </v>
      </c>
    </row>
    <row r="1139" spans="49:51" x14ac:dyDescent="0.3">
      <c r="AW1139" s="194" t="s">
        <v>2695</v>
      </c>
      <c r="AX1139" s="195" t="s">
        <v>2696</v>
      </c>
      <c r="AY1139" s="123" t="str">
        <f t="shared" si="21"/>
        <v xml:space="preserve">I468  Cardiac arrest due to other underlying condition </v>
      </c>
    </row>
    <row r="1140" spans="49:51" x14ac:dyDescent="0.3">
      <c r="AW1140" s="194" t="s">
        <v>2697</v>
      </c>
      <c r="AX1140" s="195" t="s">
        <v>2698</v>
      </c>
      <c r="AY1140" s="123" t="str">
        <f t="shared" si="21"/>
        <v xml:space="preserve">I469  Cardiac arrest, cause unspecified </v>
      </c>
    </row>
    <row r="1141" spans="49:51" x14ac:dyDescent="0.3">
      <c r="AW1141" s="194" t="s">
        <v>2699</v>
      </c>
      <c r="AX1141" s="195" t="s">
        <v>2700</v>
      </c>
      <c r="AY1141" s="123" t="str">
        <f t="shared" si="21"/>
        <v xml:space="preserve">I4901  Ventricular fibrillation </v>
      </c>
    </row>
    <row r="1142" spans="49:51" x14ac:dyDescent="0.3">
      <c r="AW1142" s="194" t="s">
        <v>2701</v>
      </c>
      <c r="AX1142" s="195" t="s">
        <v>2702</v>
      </c>
      <c r="AY1142" s="123" t="str">
        <f t="shared" si="21"/>
        <v xml:space="preserve">I4902  Ventricular flutter </v>
      </c>
    </row>
    <row r="1143" spans="49:51" x14ac:dyDescent="0.3">
      <c r="AW1143" s="194" t="s">
        <v>2703</v>
      </c>
      <c r="AX1143" s="195" t="s">
        <v>2704</v>
      </c>
      <c r="AY1143" s="123" t="str">
        <f t="shared" si="21"/>
        <v xml:space="preserve">J80  Acute respiratory distress syndrome </v>
      </c>
    </row>
    <row r="1144" spans="49:51" x14ac:dyDescent="0.3">
      <c r="AW1144" s="194" t="s">
        <v>2705</v>
      </c>
      <c r="AX1144" s="195" t="s">
        <v>2706</v>
      </c>
      <c r="AY1144" s="123" t="str">
        <f t="shared" si="21"/>
        <v xml:space="preserve">J810  Acute pulmonary edema </v>
      </c>
    </row>
    <row r="1145" spans="49:51" x14ac:dyDescent="0.3">
      <c r="AW1145" s="194" t="s">
        <v>2707</v>
      </c>
      <c r="AX1145" s="195" t="s">
        <v>2708</v>
      </c>
      <c r="AY1145" s="123" t="str">
        <f t="shared" si="21"/>
        <v xml:space="preserve">J951  Acute pulmonary insufficiency following thoracic surgery </v>
      </c>
    </row>
    <row r="1146" spans="49:51" x14ac:dyDescent="0.3">
      <c r="AW1146" s="194" t="s">
        <v>2709</v>
      </c>
      <c r="AX1146" s="195" t="s">
        <v>2710</v>
      </c>
      <c r="AY1146" s="123" t="str">
        <f t="shared" si="21"/>
        <v xml:space="preserve">J952  Acute pulmonary insufficiency following nonthoracic surgery </v>
      </c>
    </row>
    <row r="1147" spans="49:51" x14ac:dyDescent="0.3">
      <c r="AW1147" s="194" t="s">
        <v>2711</v>
      </c>
      <c r="AX1147" s="195" t="s">
        <v>2712</v>
      </c>
      <c r="AY1147" s="123" t="str">
        <f t="shared" si="21"/>
        <v xml:space="preserve">J953  Chronic pulmonary insufficiency following surgery </v>
      </c>
    </row>
    <row r="1148" spans="49:51" x14ac:dyDescent="0.3">
      <c r="AW1148" s="194" t="s">
        <v>2713</v>
      </c>
      <c r="AX1148" s="195" t="s">
        <v>2714</v>
      </c>
      <c r="AY1148" s="123" t="str">
        <f t="shared" si="21"/>
        <v xml:space="preserve">J95821  Acute postprocedural respiratory failure </v>
      </c>
    </row>
    <row r="1149" spans="49:51" x14ac:dyDescent="0.3">
      <c r="AW1149" s="194" t="s">
        <v>2715</v>
      </c>
      <c r="AX1149" s="195" t="s">
        <v>2716</v>
      </c>
      <c r="AY1149" s="123" t="str">
        <f t="shared" si="21"/>
        <v xml:space="preserve">J95822  Acute and chronic postprocedural respiratory failure </v>
      </c>
    </row>
    <row r="1150" spans="49:51" x14ac:dyDescent="0.3">
      <c r="AW1150" s="194" t="s">
        <v>2717</v>
      </c>
      <c r="AX1150" s="195" t="s">
        <v>2718</v>
      </c>
      <c r="AY1150" s="123" t="str">
        <f t="shared" si="21"/>
        <v xml:space="preserve">J9600  Acute respiratory failure, unspecified whether with hypoxia or hypercapnia </v>
      </c>
    </row>
    <row r="1151" spans="49:51" x14ac:dyDescent="0.3">
      <c r="AW1151" s="194" t="s">
        <v>2719</v>
      </c>
      <c r="AX1151" s="195" t="s">
        <v>2720</v>
      </c>
      <c r="AY1151" s="123" t="str">
        <f t="shared" si="21"/>
        <v xml:space="preserve">J9601  Acute respiratory failure with hypoxia </v>
      </c>
    </row>
    <row r="1152" spans="49:51" x14ac:dyDescent="0.3">
      <c r="AW1152" s="194" t="s">
        <v>2721</v>
      </c>
      <c r="AX1152" s="195" t="s">
        <v>2722</v>
      </c>
      <c r="AY1152" s="123" t="str">
        <f t="shared" si="21"/>
        <v xml:space="preserve">J9602  Acute respiratory failure with hypercapnia </v>
      </c>
    </row>
    <row r="1153" spans="49:51" x14ac:dyDescent="0.3">
      <c r="AW1153" s="194" t="s">
        <v>2723</v>
      </c>
      <c r="AX1153" s="195" t="s">
        <v>2724</v>
      </c>
      <c r="AY1153" s="123" t="str">
        <f t="shared" si="21"/>
        <v xml:space="preserve">J9610  Chronic respiratory failure, unspecified whether with hypoxia or hypercapnia </v>
      </c>
    </row>
    <row r="1154" spans="49:51" x14ac:dyDescent="0.3">
      <c r="AW1154" s="194" t="s">
        <v>2725</v>
      </c>
      <c r="AX1154" s="195" t="s">
        <v>2726</v>
      </c>
      <c r="AY1154" s="123" t="str">
        <f t="shared" si="21"/>
        <v xml:space="preserve">J9611  Chronic respiratory failure with hypoxia </v>
      </c>
    </row>
    <row r="1155" spans="49:51" x14ac:dyDescent="0.3">
      <c r="AW1155" s="194" t="s">
        <v>2727</v>
      </c>
      <c r="AX1155" s="195" t="s">
        <v>2728</v>
      </c>
      <c r="AY1155" s="123" t="str">
        <f t="shared" ref="AY1155:AY1218" si="22">AW1155&amp;" "&amp;AX1155</f>
        <v xml:space="preserve">J9612  Chronic respiratory failure with hypercapnia </v>
      </c>
    </row>
    <row r="1156" spans="49:51" x14ac:dyDescent="0.3">
      <c r="AW1156" s="194" t="s">
        <v>2729</v>
      </c>
      <c r="AX1156" s="195" t="s">
        <v>2730</v>
      </c>
      <c r="AY1156" s="123" t="str">
        <f t="shared" si="22"/>
        <v xml:space="preserve">J9620  Acute and chronic respiratory failure, unspecified whether with hypoxia or hypercapnia </v>
      </c>
    </row>
    <row r="1157" spans="49:51" x14ac:dyDescent="0.3">
      <c r="AW1157" s="194" t="s">
        <v>2731</v>
      </c>
      <c r="AX1157" s="195" t="s">
        <v>2732</v>
      </c>
      <c r="AY1157" s="123" t="str">
        <f t="shared" si="22"/>
        <v xml:space="preserve">J9621  Acute and chronic respiratory failure with hypoxia </v>
      </c>
    </row>
    <row r="1158" spans="49:51" x14ac:dyDescent="0.3">
      <c r="AW1158" s="194" t="s">
        <v>2733</v>
      </c>
      <c r="AX1158" s="195" t="s">
        <v>2734</v>
      </c>
      <c r="AY1158" s="123" t="str">
        <f t="shared" si="22"/>
        <v xml:space="preserve">J9622  Acute and chronic respiratory failure with hypercapnia </v>
      </c>
    </row>
    <row r="1159" spans="49:51" x14ac:dyDescent="0.3">
      <c r="AW1159" s="194" t="s">
        <v>2735</v>
      </c>
      <c r="AX1159" s="195" t="s">
        <v>2736</v>
      </c>
      <c r="AY1159" s="123" t="str">
        <f t="shared" si="22"/>
        <v xml:space="preserve">J9690  Respiratory failure, unspecified, unspecified whether with hypoxia or hypercapnia </v>
      </c>
    </row>
    <row r="1160" spans="49:51" x14ac:dyDescent="0.3">
      <c r="AW1160" s="194" t="s">
        <v>2737</v>
      </c>
      <c r="AX1160" s="195" t="s">
        <v>2738</v>
      </c>
      <c r="AY1160" s="123" t="str">
        <f t="shared" si="22"/>
        <v xml:space="preserve">J9691  Respiratory failure, unspecified with hypoxia </v>
      </c>
    </row>
    <row r="1161" spans="49:51" x14ac:dyDescent="0.3">
      <c r="AW1161" s="194" t="s">
        <v>2739</v>
      </c>
      <c r="AX1161" s="195" t="s">
        <v>2740</v>
      </c>
      <c r="AY1161" s="123" t="str">
        <f t="shared" si="22"/>
        <v xml:space="preserve">J9692  Respiratory failure, unspecified with hypercapnia </v>
      </c>
    </row>
    <row r="1162" spans="49:51" x14ac:dyDescent="0.3">
      <c r="AW1162" s="194" t="s">
        <v>2741</v>
      </c>
      <c r="AX1162" s="195" t="s">
        <v>2742</v>
      </c>
      <c r="AY1162" s="123" t="str">
        <f t="shared" si="22"/>
        <v xml:space="preserve">R570  Cardiogenic shock </v>
      </c>
    </row>
    <row r="1163" spans="49:51" x14ac:dyDescent="0.3">
      <c r="AW1163" s="194" t="s">
        <v>2743</v>
      </c>
      <c r="AX1163" s="195" t="s">
        <v>2744</v>
      </c>
      <c r="AY1163" s="123" t="str">
        <f t="shared" si="22"/>
        <v xml:space="preserve">R579  Shock, unspecified </v>
      </c>
    </row>
    <row r="1164" spans="49:51" x14ac:dyDescent="0.3">
      <c r="AW1164" s="194" t="s">
        <v>2745</v>
      </c>
      <c r="AX1164" s="195" t="s">
        <v>2746</v>
      </c>
      <c r="AY1164" s="123" t="str">
        <f t="shared" si="22"/>
        <v xml:space="preserve">T8111XA  Postprocedural  cardiogenic shock, initial encounter </v>
      </c>
    </row>
    <row r="1165" spans="49:51" x14ac:dyDescent="0.3">
      <c r="AW1165" s="194" t="s">
        <v>2747</v>
      </c>
      <c r="AX1165" s="195" t="s">
        <v>2748</v>
      </c>
      <c r="AY1165" s="123" t="str">
        <f t="shared" si="22"/>
        <v xml:space="preserve">D460  Refractory anemia without ring sideroblasts, so stated </v>
      </c>
    </row>
    <row r="1166" spans="49:51" x14ac:dyDescent="0.3">
      <c r="AW1166" s="194" t="s">
        <v>2749</v>
      </c>
      <c r="AX1166" s="195" t="s">
        <v>2750</v>
      </c>
      <c r="AY1166" s="123" t="str">
        <f t="shared" si="22"/>
        <v xml:space="preserve">D461  Refractory anemia with ring sideroblasts </v>
      </c>
    </row>
    <row r="1167" spans="49:51" x14ac:dyDescent="0.3">
      <c r="AW1167" s="194" t="s">
        <v>2751</v>
      </c>
      <c r="AX1167" s="195" t="s">
        <v>2752</v>
      </c>
      <c r="AY1167" s="123" t="str">
        <f t="shared" si="22"/>
        <v xml:space="preserve">D4620  Refractory anemia with excess of blasts, unspecified </v>
      </c>
    </row>
    <row r="1168" spans="49:51" x14ac:dyDescent="0.3">
      <c r="AW1168" s="194" t="s">
        <v>2753</v>
      </c>
      <c r="AX1168" s="195" t="s">
        <v>2754</v>
      </c>
      <c r="AY1168" s="123" t="str">
        <f t="shared" si="22"/>
        <v xml:space="preserve">D4621  Refractory anemia with excess of blasts 1 </v>
      </c>
    </row>
    <row r="1169" spans="49:51" x14ac:dyDescent="0.3">
      <c r="AW1169" s="194" t="s">
        <v>2755</v>
      </c>
      <c r="AX1169" s="195" t="s">
        <v>2756</v>
      </c>
      <c r="AY1169" s="123" t="str">
        <f t="shared" si="22"/>
        <v xml:space="preserve">D4622  Refractory anemia with excess of blasts 2 </v>
      </c>
    </row>
    <row r="1170" spans="49:51" x14ac:dyDescent="0.3">
      <c r="AW1170" s="194" t="s">
        <v>2757</v>
      </c>
      <c r="AX1170" s="195" t="s">
        <v>2758</v>
      </c>
      <c r="AY1170" s="123" t="str">
        <f t="shared" si="22"/>
        <v xml:space="preserve">D464  Refractory anemia, unspecified </v>
      </c>
    </row>
    <row r="1171" spans="49:51" x14ac:dyDescent="0.3">
      <c r="AW1171" s="194" t="s">
        <v>2759</v>
      </c>
      <c r="AX1171" s="195" t="s">
        <v>2760</v>
      </c>
      <c r="AY1171" s="123" t="str">
        <f t="shared" si="22"/>
        <v xml:space="preserve">D469  Myelodysplastic syndrome, unspecified </v>
      </c>
    </row>
    <row r="1172" spans="49:51" x14ac:dyDescent="0.3">
      <c r="AW1172" s="194" t="s">
        <v>2761</v>
      </c>
      <c r="AX1172" s="195" t="s">
        <v>2762</v>
      </c>
      <c r="AY1172" s="123" t="str">
        <f t="shared" si="22"/>
        <v xml:space="preserve">D46A  Refractory cytopenia with multilineage dysplasia </v>
      </c>
    </row>
    <row r="1173" spans="49:51" x14ac:dyDescent="0.3">
      <c r="AW1173" s="194" t="s">
        <v>2763</v>
      </c>
      <c r="AX1173" s="195" t="s">
        <v>2764</v>
      </c>
      <c r="AY1173" s="123" t="str">
        <f t="shared" si="22"/>
        <v xml:space="preserve">D46B  Refractory cytopenia with multilineage dysplasia and ring sideroblasts </v>
      </c>
    </row>
    <row r="1174" spans="49:51" x14ac:dyDescent="0.3">
      <c r="AW1174" s="194" t="s">
        <v>2765</v>
      </c>
      <c r="AX1174" s="195" t="s">
        <v>2766</v>
      </c>
      <c r="AY1174" s="123" t="str">
        <f t="shared" si="22"/>
        <v xml:space="preserve">D46Z  Other myelodysplastic syndromes </v>
      </c>
    </row>
    <row r="1175" spans="49:51" x14ac:dyDescent="0.3">
      <c r="AW1175" s="194" t="s">
        <v>2767</v>
      </c>
      <c r="AX1175" s="195" t="s">
        <v>2768</v>
      </c>
      <c r="AY1175" s="123" t="str">
        <f t="shared" si="22"/>
        <v xml:space="preserve">D474  Osteomyelofibrosis </v>
      </c>
    </row>
    <row r="1176" spans="49:51" x14ac:dyDescent="0.3">
      <c r="AW1176" s="194" t="s">
        <v>2769</v>
      </c>
      <c r="AX1176" s="195" t="s">
        <v>2770</v>
      </c>
      <c r="AY1176" s="123" t="str">
        <f t="shared" si="22"/>
        <v xml:space="preserve">D7581  Myelofibrosis </v>
      </c>
    </row>
    <row r="1177" spans="49:51" x14ac:dyDescent="0.3">
      <c r="AW1177" s="194" t="s">
        <v>2771</v>
      </c>
      <c r="AX1177" s="195" t="s">
        <v>2772</v>
      </c>
      <c r="AY1177" s="123" t="str">
        <f t="shared" si="22"/>
        <v xml:space="preserve">M081  Juvenile ankylosing spondylitis </v>
      </c>
    </row>
    <row r="1178" spans="49:51" x14ac:dyDescent="0.3">
      <c r="AW1178" s="194" t="s">
        <v>2773</v>
      </c>
      <c r="AX1178" s="195" t="s">
        <v>2774</v>
      </c>
      <c r="AY1178" s="123" t="str">
        <f t="shared" si="22"/>
        <v xml:space="preserve">M300  Polyarteritis nodosa </v>
      </c>
    </row>
    <row r="1179" spans="49:51" x14ac:dyDescent="0.3">
      <c r="AW1179" s="194" t="s">
        <v>2775</v>
      </c>
      <c r="AX1179" s="195" t="s">
        <v>2776</v>
      </c>
      <c r="AY1179" s="123" t="str">
        <f t="shared" si="22"/>
        <v xml:space="preserve">M301  Polyarteritis with lung involvement [Churg-Strauss] </v>
      </c>
    </row>
    <row r="1180" spans="49:51" x14ac:dyDescent="0.3">
      <c r="AW1180" s="194" t="s">
        <v>2777</v>
      </c>
      <c r="AX1180" s="195" t="s">
        <v>2778</v>
      </c>
      <c r="AY1180" s="123" t="str">
        <f t="shared" si="22"/>
        <v xml:space="preserve">M302  Juvenile polyarteritis </v>
      </c>
    </row>
    <row r="1181" spans="49:51" x14ac:dyDescent="0.3">
      <c r="AW1181" s="194" t="s">
        <v>2779</v>
      </c>
      <c r="AX1181" s="195" t="s">
        <v>2780</v>
      </c>
      <c r="AY1181" s="123" t="str">
        <f t="shared" si="22"/>
        <v xml:space="preserve">M303  Mucocutaneous lymph node syndrome [Kawasaki] </v>
      </c>
    </row>
    <row r="1182" spans="49:51" x14ac:dyDescent="0.3">
      <c r="AW1182" s="194" t="s">
        <v>2781</v>
      </c>
      <c r="AX1182" s="195" t="s">
        <v>2782</v>
      </c>
      <c r="AY1182" s="123" t="str">
        <f t="shared" si="22"/>
        <v xml:space="preserve">M308  Other conditions related to polyarteritis nodosa </v>
      </c>
    </row>
    <row r="1183" spans="49:51" x14ac:dyDescent="0.3">
      <c r="AW1183" s="194" t="s">
        <v>2783</v>
      </c>
      <c r="AX1183" s="195" t="s">
        <v>2784</v>
      </c>
      <c r="AY1183" s="123" t="str">
        <f t="shared" si="22"/>
        <v xml:space="preserve">M310  Hypersensitivity angiitis </v>
      </c>
    </row>
    <row r="1184" spans="49:51" x14ac:dyDescent="0.3">
      <c r="AW1184" s="194" t="s">
        <v>2785</v>
      </c>
      <c r="AX1184" s="195" t="s">
        <v>2786</v>
      </c>
      <c r="AY1184" s="123" t="str">
        <f t="shared" si="22"/>
        <v xml:space="preserve">M311  Thrombotic microangiopathy </v>
      </c>
    </row>
    <row r="1185" spans="49:51" x14ac:dyDescent="0.3">
      <c r="AW1185" s="194" t="s">
        <v>2787</v>
      </c>
      <c r="AX1185" s="195" t="s">
        <v>2788</v>
      </c>
      <c r="AY1185" s="123" t="str">
        <f t="shared" si="22"/>
        <v xml:space="preserve">M312  Lethal midline granuloma </v>
      </c>
    </row>
    <row r="1186" spans="49:51" x14ac:dyDescent="0.3">
      <c r="AW1186" s="194" t="s">
        <v>2789</v>
      </c>
      <c r="AX1186" s="195" t="s">
        <v>2790</v>
      </c>
      <c r="AY1186" s="123" t="str">
        <f t="shared" si="22"/>
        <v xml:space="preserve">M3130  Wegener's granulomatosis without renal involvement </v>
      </c>
    </row>
    <row r="1187" spans="49:51" x14ac:dyDescent="0.3">
      <c r="AW1187" s="194" t="s">
        <v>2791</v>
      </c>
      <c r="AX1187" s="195" t="s">
        <v>2792</v>
      </c>
      <c r="AY1187" s="123" t="str">
        <f t="shared" si="22"/>
        <v xml:space="preserve">M3131  Wegener's granulomatosis with renal involvement </v>
      </c>
    </row>
    <row r="1188" spans="49:51" x14ac:dyDescent="0.3">
      <c r="AW1188" s="194" t="s">
        <v>2793</v>
      </c>
      <c r="AX1188" s="195" t="s">
        <v>2794</v>
      </c>
      <c r="AY1188" s="123" t="str">
        <f t="shared" si="22"/>
        <v xml:space="preserve">M314  Aortic arch syndrome [Takayasu] </v>
      </c>
    </row>
    <row r="1189" spans="49:51" x14ac:dyDescent="0.3">
      <c r="AW1189" s="194" t="s">
        <v>2795</v>
      </c>
      <c r="AX1189" s="195" t="s">
        <v>2796</v>
      </c>
      <c r="AY1189" s="123" t="str">
        <f t="shared" si="22"/>
        <v xml:space="preserve">M315  Giant cell arteritis with polymyalgia rheumatica </v>
      </c>
    </row>
    <row r="1190" spans="49:51" x14ac:dyDescent="0.3">
      <c r="AW1190" s="194" t="s">
        <v>2797</v>
      </c>
      <c r="AX1190" s="195" t="s">
        <v>2798</v>
      </c>
      <c r="AY1190" s="123" t="str">
        <f t="shared" si="22"/>
        <v xml:space="preserve">M316  Other giant cell arteritis </v>
      </c>
    </row>
    <row r="1191" spans="49:51" x14ac:dyDescent="0.3">
      <c r="AW1191" s="194" t="s">
        <v>2799</v>
      </c>
      <c r="AX1191" s="195" t="s">
        <v>2800</v>
      </c>
      <c r="AY1191" s="123" t="str">
        <f t="shared" si="22"/>
        <v xml:space="preserve">M317  Microscopic polyangiitis </v>
      </c>
    </row>
    <row r="1192" spans="49:51" x14ac:dyDescent="0.3">
      <c r="AW1192" s="194" t="s">
        <v>2801</v>
      </c>
      <c r="AX1192" s="195" t="s">
        <v>2802</v>
      </c>
      <c r="AY1192" s="123" t="str">
        <f t="shared" si="22"/>
        <v xml:space="preserve">M320  Drug-induced systemic lupus erythematosus </v>
      </c>
    </row>
    <row r="1193" spans="49:51" x14ac:dyDescent="0.3">
      <c r="AW1193" s="194" t="s">
        <v>2803</v>
      </c>
      <c r="AX1193" s="195" t="s">
        <v>2804</v>
      </c>
      <c r="AY1193" s="123" t="str">
        <f t="shared" si="22"/>
        <v xml:space="preserve">M3210  Systemic lupus erythematosus, organ or system involvement unspecified </v>
      </c>
    </row>
    <row r="1194" spans="49:51" x14ac:dyDescent="0.3">
      <c r="AW1194" s="194" t="s">
        <v>1481</v>
      </c>
      <c r="AX1194" s="195" t="s">
        <v>1482</v>
      </c>
      <c r="AY1194" s="123" t="str">
        <f t="shared" si="22"/>
        <v xml:space="preserve">M3211  Endocarditis in systemic lupus erythematosus </v>
      </c>
    </row>
    <row r="1195" spans="49:51" x14ac:dyDescent="0.3">
      <c r="AW1195" s="194" t="s">
        <v>2805</v>
      </c>
      <c r="AX1195" s="195" t="s">
        <v>2806</v>
      </c>
      <c r="AY1195" s="123" t="str">
        <f t="shared" si="22"/>
        <v xml:space="preserve">M3212  Pericarditis in systemic lupus erythematosus </v>
      </c>
    </row>
    <row r="1196" spans="49:51" x14ac:dyDescent="0.3">
      <c r="AW1196" s="194" t="s">
        <v>2807</v>
      </c>
      <c r="AX1196" s="195" t="s">
        <v>2808</v>
      </c>
      <c r="AY1196" s="123" t="str">
        <f t="shared" si="22"/>
        <v xml:space="preserve">M3213  Lung involvement in systemic lupus erythematosus </v>
      </c>
    </row>
    <row r="1197" spans="49:51" x14ac:dyDescent="0.3">
      <c r="AW1197" s="194" t="s">
        <v>2809</v>
      </c>
      <c r="AX1197" s="195" t="s">
        <v>2810</v>
      </c>
      <c r="AY1197" s="123" t="str">
        <f t="shared" si="22"/>
        <v xml:space="preserve">M3214  Glomerular disease in systemic lupus erythematosus </v>
      </c>
    </row>
    <row r="1198" spans="49:51" x14ac:dyDescent="0.3">
      <c r="AW1198" s="194" t="s">
        <v>2811</v>
      </c>
      <c r="AX1198" s="195" t="s">
        <v>2812</v>
      </c>
      <c r="AY1198" s="123" t="str">
        <f t="shared" si="22"/>
        <v xml:space="preserve">M3215  Tubulo-interstitial nephropathy in systemic lupus erythematosus </v>
      </c>
    </row>
    <row r="1199" spans="49:51" x14ac:dyDescent="0.3">
      <c r="AW1199" s="194" t="s">
        <v>2813</v>
      </c>
      <c r="AX1199" s="195" t="s">
        <v>2814</v>
      </c>
      <c r="AY1199" s="123" t="str">
        <f t="shared" si="22"/>
        <v xml:space="preserve">M3219  Other organ or system involvement in systemic lupus erythematosus </v>
      </c>
    </row>
    <row r="1200" spans="49:51" x14ac:dyDescent="0.3">
      <c r="AW1200" s="194" t="s">
        <v>2815</v>
      </c>
      <c r="AX1200" s="195" t="s">
        <v>2816</v>
      </c>
      <c r="AY1200" s="123" t="str">
        <f t="shared" si="22"/>
        <v xml:space="preserve">M328  Other forms of systemic lupus erythematosus </v>
      </c>
    </row>
    <row r="1201" spans="49:51" x14ac:dyDescent="0.3">
      <c r="AW1201" s="194" t="s">
        <v>2817</v>
      </c>
      <c r="AX1201" s="195" t="s">
        <v>2818</v>
      </c>
      <c r="AY1201" s="123" t="str">
        <f t="shared" si="22"/>
        <v xml:space="preserve">M329  Systemic lupus erythematosus, unspecified </v>
      </c>
    </row>
    <row r="1202" spans="49:51" x14ac:dyDescent="0.3">
      <c r="AW1202" s="194" t="s">
        <v>2819</v>
      </c>
      <c r="AX1202" s="195" t="s">
        <v>2820</v>
      </c>
      <c r="AY1202" s="123" t="str">
        <f t="shared" si="22"/>
        <v xml:space="preserve">M3300  Juvenile dermatopolymyositis, organ involvement unspecified </v>
      </c>
    </row>
    <row r="1203" spans="49:51" x14ac:dyDescent="0.3">
      <c r="AW1203" s="194" t="s">
        <v>2821</v>
      </c>
      <c r="AX1203" s="195" t="s">
        <v>2822</v>
      </c>
      <c r="AY1203" s="123" t="str">
        <f t="shared" si="22"/>
        <v xml:space="preserve">M3301  Juvenile dermatopolymyositis with respiratory involvement </v>
      </c>
    </row>
    <row r="1204" spans="49:51" x14ac:dyDescent="0.3">
      <c r="AW1204" s="194" t="s">
        <v>2823</v>
      </c>
      <c r="AX1204" s="195" t="s">
        <v>2824</v>
      </c>
      <c r="AY1204" s="123" t="str">
        <f t="shared" si="22"/>
        <v xml:space="preserve">M3302  Juvenile dermatopolymyositis with myopathy </v>
      </c>
    </row>
    <row r="1205" spans="49:51" x14ac:dyDescent="0.3">
      <c r="AW1205" s="194" t="s">
        <v>2825</v>
      </c>
      <c r="AX1205" s="195" t="s">
        <v>2826</v>
      </c>
      <c r="AY1205" s="123" t="str">
        <f t="shared" si="22"/>
        <v xml:space="preserve">M3309  Juvenile dermatopolymyositis with other organ involvement </v>
      </c>
    </row>
    <row r="1206" spans="49:51" x14ac:dyDescent="0.3">
      <c r="AW1206" s="194" t="s">
        <v>2827</v>
      </c>
      <c r="AX1206" s="195" t="s">
        <v>2828</v>
      </c>
      <c r="AY1206" s="123" t="str">
        <f t="shared" si="22"/>
        <v xml:space="preserve">M3310  Other dermatopolymyositis, organ involvement unspecified </v>
      </c>
    </row>
    <row r="1207" spans="49:51" x14ac:dyDescent="0.3">
      <c r="AW1207" s="194" t="s">
        <v>2829</v>
      </c>
      <c r="AX1207" s="195" t="s">
        <v>2830</v>
      </c>
      <c r="AY1207" s="123" t="str">
        <f t="shared" si="22"/>
        <v xml:space="preserve">M3311  Other dermatopolymyositis with respiratory involvement </v>
      </c>
    </row>
    <row r="1208" spans="49:51" x14ac:dyDescent="0.3">
      <c r="AW1208" s="194" t="s">
        <v>2831</v>
      </c>
      <c r="AX1208" s="195" t="s">
        <v>2832</v>
      </c>
      <c r="AY1208" s="123" t="str">
        <f t="shared" si="22"/>
        <v xml:space="preserve">M3312  Other dermatopolymyositis with myopathy </v>
      </c>
    </row>
    <row r="1209" spans="49:51" x14ac:dyDescent="0.3">
      <c r="AW1209" s="194" t="s">
        <v>2833</v>
      </c>
      <c r="AX1209" s="195" t="s">
        <v>2834</v>
      </c>
      <c r="AY1209" s="123" t="str">
        <f t="shared" si="22"/>
        <v xml:space="preserve">M3319  Other dermatopolymyositis with other organ involvement </v>
      </c>
    </row>
    <row r="1210" spans="49:51" x14ac:dyDescent="0.3">
      <c r="AW1210" s="194" t="s">
        <v>2835</v>
      </c>
      <c r="AX1210" s="195" t="s">
        <v>2836</v>
      </c>
      <c r="AY1210" s="123" t="str">
        <f t="shared" si="22"/>
        <v xml:space="preserve">M3320  Polymyositis, organ involvement unspecified </v>
      </c>
    </row>
    <row r="1211" spans="49:51" x14ac:dyDescent="0.3">
      <c r="AW1211" s="194" t="s">
        <v>2837</v>
      </c>
      <c r="AX1211" s="195" t="s">
        <v>2838</v>
      </c>
      <c r="AY1211" s="123" t="str">
        <f t="shared" si="22"/>
        <v xml:space="preserve">M3321  Polymyositis with respiratory involvement </v>
      </c>
    </row>
    <row r="1212" spans="49:51" x14ac:dyDescent="0.3">
      <c r="AW1212" s="194" t="s">
        <v>2839</v>
      </c>
      <c r="AX1212" s="195" t="s">
        <v>2840</v>
      </c>
      <c r="AY1212" s="123" t="str">
        <f t="shared" si="22"/>
        <v xml:space="preserve">M3322  Polymyositis with myopathy </v>
      </c>
    </row>
    <row r="1213" spans="49:51" x14ac:dyDescent="0.3">
      <c r="AW1213" s="194" t="s">
        <v>2841</v>
      </c>
      <c r="AX1213" s="195" t="s">
        <v>2842</v>
      </c>
      <c r="AY1213" s="123" t="str">
        <f t="shared" si="22"/>
        <v xml:space="preserve">M3329  Polymyositis with other organ involvement </v>
      </c>
    </row>
    <row r="1214" spans="49:51" x14ac:dyDescent="0.3">
      <c r="AW1214" s="194" t="s">
        <v>2843</v>
      </c>
      <c r="AX1214" s="195" t="s">
        <v>2844</v>
      </c>
      <c r="AY1214" s="123" t="str">
        <f t="shared" si="22"/>
        <v xml:space="preserve">M3390  Dermatopolymyositis, unspecified, organ involvement unspecified </v>
      </c>
    </row>
    <row r="1215" spans="49:51" x14ac:dyDescent="0.3">
      <c r="AW1215" s="194" t="s">
        <v>2845</v>
      </c>
      <c r="AX1215" s="195" t="s">
        <v>2846</v>
      </c>
      <c r="AY1215" s="123" t="str">
        <f t="shared" si="22"/>
        <v xml:space="preserve">M3391  Dermatopolymyositis, unspecified with respiratory involvement </v>
      </c>
    </row>
    <row r="1216" spans="49:51" x14ac:dyDescent="0.3">
      <c r="AW1216" s="194" t="s">
        <v>2847</v>
      </c>
      <c r="AX1216" s="195" t="s">
        <v>2848</v>
      </c>
      <c r="AY1216" s="123" t="str">
        <f t="shared" si="22"/>
        <v xml:space="preserve">M3392  Dermatopolymyositis, unspecified with myopathy </v>
      </c>
    </row>
    <row r="1217" spans="49:51" x14ac:dyDescent="0.3">
      <c r="AW1217" s="194" t="s">
        <v>2849</v>
      </c>
      <c r="AX1217" s="195" t="s">
        <v>2850</v>
      </c>
      <c r="AY1217" s="123" t="str">
        <f t="shared" si="22"/>
        <v xml:space="preserve">M3399  Dermatopolymyositis, unspecified with other organ involvement </v>
      </c>
    </row>
    <row r="1218" spans="49:51" x14ac:dyDescent="0.3">
      <c r="AW1218" s="194" t="s">
        <v>2851</v>
      </c>
      <c r="AX1218" s="195" t="s">
        <v>2852</v>
      </c>
      <c r="AY1218" s="123" t="str">
        <f t="shared" si="22"/>
        <v xml:space="preserve">M3500  Sicca syndrome, unspecified </v>
      </c>
    </row>
    <row r="1219" spans="49:51" x14ac:dyDescent="0.3">
      <c r="AW1219" s="194" t="s">
        <v>2853</v>
      </c>
      <c r="AX1219" s="195" t="s">
        <v>2854</v>
      </c>
      <c r="AY1219" s="123" t="str">
        <f t="shared" ref="AY1219:AY1282" si="23">AW1219&amp;" "&amp;AX1219</f>
        <v xml:space="preserve">M3501  Sicca syndrome with keratoconjunctivitis </v>
      </c>
    </row>
    <row r="1220" spans="49:51" x14ac:dyDescent="0.3">
      <c r="AW1220" s="194" t="s">
        <v>2855</v>
      </c>
      <c r="AX1220" s="195" t="s">
        <v>2856</v>
      </c>
      <c r="AY1220" s="123" t="str">
        <f t="shared" si="23"/>
        <v xml:space="preserve">M3502  Sicca syndrome with lung involvement </v>
      </c>
    </row>
    <row r="1221" spans="49:51" x14ac:dyDescent="0.3">
      <c r="AW1221" s="194" t="s">
        <v>2857</v>
      </c>
      <c r="AX1221" s="195" t="s">
        <v>2858</v>
      </c>
      <c r="AY1221" s="123" t="str">
        <f t="shared" si="23"/>
        <v xml:space="preserve">M3503  Sicca syndrome with myopathy </v>
      </c>
    </row>
    <row r="1222" spans="49:51" x14ac:dyDescent="0.3">
      <c r="AW1222" s="194" t="s">
        <v>2859</v>
      </c>
      <c r="AX1222" s="195" t="s">
        <v>2860</v>
      </c>
      <c r="AY1222" s="123" t="str">
        <f t="shared" si="23"/>
        <v xml:space="preserve">M3504  Sicca syndrome with tubulo-interstitial nephropathy </v>
      </c>
    </row>
    <row r="1223" spans="49:51" x14ac:dyDescent="0.3">
      <c r="AW1223" s="194" t="s">
        <v>2861</v>
      </c>
      <c r="AX1223" s="195" t="s">
        <v>2862</v>
      </c>
      <c r="AY1223" s="123" t="str">
        <f t="shared" si="23"/>
        <v xml:space="preserve">M3509  Sicca syndrome with other organ involvement </v>
      </c>
    </row>
    <row r="1224" spans="49:51" x14ac:dyDescent="0.3">
      <c r="AW1224" s="194" t="s">
        <v>2863</v>
      </c>
      <c r="AX1224" s="195" t="s">
        <v>2864</v>
      </c>
      <c r="AY1224" s="123" t="str">
        <f t="shared" si="23"/>
        <v xml:space="preserve">M351  Other overlap syndromes </v>
      </c>
    </row>
    <row r="1225" spans="49:51" x14ac:dyDescent="0.3">
      <c r="AW1225" s="194" t="s">
        <v>2865</v>
      </c>
      <c r="AX1225" s="195" t="s">
        <v>2866</v>
      </c>
      <c r="AY1225" s="123" t="str">
        <f t="shared" si="23"/>
        <v xml:space="preserve">M355  Multifocal fibrosclerosis </v>
      </c>
    </row>
    <row r="1226" spans="49:51" x14ac:dyDescent="0.3">
      <c r="AW1226" s="194" t="s">
        <v>2867</v>
      </c>
      <c r="AX1226" s="195" t="s">
        <v>2868</v>
      </c>
      <c r="AY1226" s="123" t="str">
        <f t="shared" si="23"/>
        <v xml:space="preserve">M358  Other specified systemic involvement of connective tissue </v>
      </c>
    </row>
    <row r="1227" spans="49:51" x14ac:dyDescent="0.3">
      <c r="AW1227" s="194" t="s">
        <v>2869</v>
      </c>
      <c r="AX1227" s="195" t="s">
        <v>2870</v>
      </c>
      <c r="AY1227" s="123" t="str">
        <f t="shared" si="23"/>
        <v xml:space="preserve">M359  Systemic involvement of connective tissue, unspecified </v>
      </c>
    </row>
    <row r="1228" spans="49:51" x14ac:dyDescent="0.3">
      <c r="AW1228" s="194" t="s">
        <v>2871</v>
      </c>
      <c r="AX1228" s="195" t="s">
        <v>2872</v>
      </c>
      <c r="AY1228" s="123" t="str">
        <f t="shared" si="23"/>
        <v xml:space="preserve">M360  Dermato(poly)myositis in neoplastic disease </v>
      </c>
    </row>
    <row r="1229" spans="49:51" x14ac:dyDescent="0.3">
      <c r="AW1229" s="194" t="s">
        <v>2873</v>
      </c>
      <c r="AX1229" s="195" t="s">
        <v>2874</v>
      </c>
      <c r="AY1229" s="123" t="str">
        <f t="shared" si="23"/>
        <v xml:space="preserve">M368  Systemic disorders of connective tissue in other diseases classified elsewhere </v>
      </c>
    </row>
    <row r="1230" spans="49:51" x14ac:dyDescent="0.3">
      <c r="AW1230" s="194" t="s">
        <v>2875</v>
      </c>
      <c r="AX1230" s="195" t="s">
        <v>2876</v>
      </c>
      <c r="AY1230" s="123" t="str">
        <f t="shared" si="23"/>
        <v xml:space="preserve">M450  Ankylosing spondylitis of multiple sites in spine </v>
      </c>
    </row>
    <row r="1231" spans="49:51" x14ac:dyDescent="0.3">
      <c r="AW1231" s="194" t="s">
        <v>2877</v>
      </c>
      <c r="AX1231" s="195" t="s">
        <v>2878</v>
      </c>
      <c r="AY1231" s="123" t="str">
        <f t="shared" si="23"/>
        <v xml:space="preserve">M451  Ankylosing spondylitis of occipito-atlanto-axial region </v>
      </c>
    </row>
    <row r="1232" spans="49:51" x14ac:dyDescent="0.3">
      <c r="AW1232" s="194" t="s">
        <v>2879</v>
      </c>
      <c r="AX1232" s="195" t="s">
        <v>2880</v>
      </c>
      <c r="AY1232" s="123" t="str">
        <f t="shared" si="23"/>
        <v xml:space="preserve">M452  Ankylosing spondylitis of cervical region </v>
      </c>
    </row>
    <row r="1233" spans="49:51" x14ac:dyDescent="0.3">
      <c r="AW1233" s="194" t="s">
        <v>2881</v>
      </c>
      <c r="AX1233" s="195" t="s">
        <v>2882</v>
      </c>
      <c r="AY1233" s="123" t="str">
        <f t="shared" si="23"/>
        <v xml:space="preserve">M453  Ankylosing spondylitis of cervicothoracic region </v>
      </c>
    </row>
    <row r="1234" spans="49:51" x14ac:dyDescent="0.3">
      <c r="AW1234" s="194" t="s">
        <v>2883</v>
      </c>
      <c r="AX1234" s="195" t="s">
        <v>2884</v>
      </c>
      <c r="AY1234" s="123" t="str">
        <f t="shared" si="23"/>
        <v xml:space="preserve">M454  Ankylosing spondylitis of thoracic region </v>
      </c>
    </row>
    <row r="1235" spans="49:51" x14ac:dyDescent="0.3">
      <c r="AW1235" s="194" t="s">
        <v>2885</v>
      </c>
      <c r="AX1235" s="195" t="s">
        <v>2886</v>
      </c>
      <c r="AY1235" s="123" t="str">
        <f t="shared" si="23"/>
        <v xml:space="preserve">M455  Ankylosing spondylitis of thoracolumbar region </v>
      </c>
    </row>
    <row r="1236" spans="49:51" x14ac:dyDescent="0.3">
      <c r="AW1236" s="194" t="s">
        <v>2887</v>
      </c>
      <c r="AX1236" s="195" t="s">
        <v>2888</v>
      </c>
      <c r="AY1236" s="123" t="str">
        <f t="shared" si="23"/>
        <v xml:space="preserve">M456  Ankylosing spondylitis lumbar region </v>
      </c>
    </row>
    <row r="1237" spans="49:51" x14ac:dyDescent="0.3">
      <c r="AW1237" s="194" t="s">
        <v>2889</v>
      </c>
      <c r="AX1237" s="195" t="s">
        <v>2890</v>
      </c>
      <c r="AY1237" s="123" t="str">
        <f t="shared" si="23"/>
        <v xml:space="preserve">M457  Ankylosing spondylitis of lumbosacral region </v>
      </c>
    </row>
    <row r="1238" spans="49:51" x14ac:dyDescent="0.3">
      <c r="AW1238" s="194" t="s">
        <v>2891</v>
      </c>
      <c r="AX1238" s="195" t="s">
        <v>2892</v>
      </c>
      <c r="AY1238" s="123" t="str">
        <f t="shared" si="23"/>
        <v xml:space="preserve">M458  Ankylosing spondylitis sacral and sacrococcygeal region </v>
      </c>
    </row>
    <row r="1239" spans="49:51" x14ac:dyDescent="0.3">
      <c r="AW1239" s="194" t="s">
        <v>2893</v>
      </c>
      <c r="AX1239" s="195" t="s">
        <v>2894</v>
      </c>
      <c r="AY1239" s="123" t="str">
        <f t="shared" si="23"/>
        <v xml:space="preserve">M459  Ankylosing spondylitis of unspecified sites in spine </v>
      </c>
    </row>
    <row r="1240" spans="49:51" x14ac:dyDescent="0.3">
      <c r="AW1240" s="194" t="s">
        <v>2895</v>
      </c>
      <c r="AX1240" s="195" t="s">
        <v>2896</v>
      </c>
      <c r="AY1240" s="123" t="str">
        <f t="shared" si="23"/>
        <v xml:space="preserve">M4600  Spinal enthesopathy, site unspecified </v>
      </c>
    </row>
    <row r="1241" spans="49:51" x14ac:dyDescent="0.3">
      <c r="AW1241" s="194" t="s">
        <v>2897</v>
      </c>
      <c r="AX1241" s="195" t="s">
        <v>2898</v>
      </c>
      <c r="AY1241" s="123" t="str">
        <f t="shared" si="23"/>
        <v xml:space="preserve">M4601  Spinal enthesopathy, occipito-atlanto-axial region </v>
      </c>
    </row>
    <row r="1242" spans="49:51" x14ac:dyDescent="0.3">
      <c r="AW1242" s="194" t="s">
        <v>2899</v>
      </c>
      <c r="AX1242" s="195" t="s">
        <v>2900</v>
      </c>
      <c r="AY1242" s="123" t="str">
        <f t="shared" si="23"/>
        <v xml:space="preserve">M4602  Spinal enthesopathy, cervical region </v>
      </c>
    </row>
    <row r="1243" spans="49:51" x14ac:dyDescent="0.3">
      <c r="AW1243" s="194" t="s">
        <v>2901</v>
      </c>
      <c r="AX1243" s="195" t="s">
        <v>2902</v>
      </c>
      <c r="AY1243" s="123" t="str">
        <f t="shared" si="23"/>
        <v xml:space="preserve">M4603  Spinal enthesopathy, cervicothoracic region </v>
      </c>
    </row>
    <row r="1244" spans="49:51" x14ac:dyDescent="0.3">
      <c r="AW1244" s="194" t="s">
        <v>2903</v>
      </c>
      <c r="AX1244" s="195" t="s">
        <v>2904</v>
      </c>
      <c r="AY1244" s="123" t="str">
        <f t="shared" si="23"/>
        <v xml:space="preserve">M4604  Spinal enthesopathy, thoracic region </v>
      </c>
    </row>
    <row r="1245" spans="49:51" x14ac:dyDescent="0.3">
      <c r="AW1245" s="194" t="s">
        <v>2905</v>
      </c>
      <c r="AX1245" s="195" t="s">
        <v>2906</v>
      </c>
      <c r="AY1245" s="123" t="str">
        <f t="shared" si="23"/>
        <v xml:space="preserve">M4605  Spinal enthesopathy, thoracolumbar region </v>
      </c>
    </row>
    <row r="1246" spans="49:51" x14ac:dyDescent="0.3">
      <c r="AW1246" s="194" t="s">
        <v>2907</v>
      </c>
      <c r="AX1246" s="195" t="s">
        <v>2908</v>
      </c>
      <c r="AY1246" s="123" t="str">
        <f t="shared" si="23"/>
        <v xml:space="preserve">M4606  Spinal enthesopathy, lumbar region </v>
      </c>
    </row>
    <row r="1247" spans="49:51" x14ac:dyDescent="0.3">
      <c r="AW1247" s="194" t="s">
        <v>2909</v>
      </c>
      <c r="AX1247" s="195" t="s">
        <v>2910</v>
      </c>
      <c r="AY1247" s="123" t="str">
        <f t="shared" si="23"/>
        <v xml:space="preserve">M4607  Spinal enthesopathy, lumbosacral region </v>
      </c>
    </row>
    <row r="1248" spans="49:51" x14ac:dyDescent="0.3">
      <c r="AW1248" s="194" t="s">
        <v>2911</v>
      </c>
      <c r="AX1248" s="195" t="s">
        <v>2912</v>
      </c>
      <c r="AY1248" s="123" t="str">
        <f t="shared" si="23"/>
        <v xml:space="preserve">M4608  Spinal enthesopathy, sacral and sacrococcygeal region </v>
      </c>
    </row>
    <row r="1249" spans="49:51" x14ac:dyDescent="0.3">
      <c r="AW1249" s="194" t="s">
        <v>2913</v>
      </c>
      <c r="AX1249" s="195" t="s">
        <v>2914</v>
      </c>
      <c r="AY1249" s="123" t="str">
        <f t="shared" si="23"/>
        <v xml:space="preserve">M4609  Spinal enthesopathy, multiple sites in spine </v>
      </c>
    </row>
    <row r="1250" spans="49:51" x14ac:dyDescent="0.3">
      <c r="AW1250" s="194" t="s">
        <v>2915</v>
      </c>
      <c r="AX1250" s="195" t="s">
        <v>2916</v>
      </c>
      <c r="AY1250" s="123" t="str">
        <f t="shared" si="23"/>
        <v xml:space="preserve">M461  Sacroiliitis, not elsewhere classified </v>
      </c>
    </row>
    <row r="1251" spans="49:51" x14ac:dyDescent="0.3">
      <c r="AW1251" s="194" t="s">
        <v>2917</v>
      </c>
      <c r="AX1251" s="195" t="s">
        <v>2918</v>
      </c>
      <c r="AY1251" s="123" t="str">
        <f t="shared" si="23"/>
        <v xml:space="preserve">M4650  Other infective spondylopathies, site unspecified </v>
      </c>
    </row>
    <row r="1252" spans="49:51" x14ac:dyDescent="0.3">
      <c r="AW1252" s="194" t="s">
        <v>2919</v>
      </c>
      <c r="AX1252" s="195" t="s">
        <v>2920</v>
      </c>
      <c r="AY1252" s="123" t="str">
        <f t="shared" si="23"/>
        <v xml:space="preserve">M4651  Other infective spondylopathies, occipito-atlanto-axial region </v>
      </c>
    </row>
    <row r="1253" spans="49:51" x14ac:dyDescent="0.3">
      <c r="AW1253" s="194" t="s">
        <v>2921</v>
      </c>
      <c r="AX1253" s="195" t="s">
        <v>2922</v>
      </c>
      <c r="AY1253" s="123" t="str">
        <f t="shared" si="23"/>
        <v xml:space="preserve">M4652  Other infective spondylopathies, cervical region </v>
      </c>
    </row>
    <row r="1254" spans="49:51" x14ac:dyDescent="0.3">
      <c r="AW1254" s="194" t="s">
        <v>2923</v>
      </c>
      <c r="AX1254" s="195" t="s">
        <v>2924</v>
      </c>
      <c r="AY1254" s="123" t="str">
        <f t="shared" si="23"/>
        <v xml:space="preserve">M4653  Other infective spondylopathies, cervicothoracic region </v>
      </c>
    </row>
    <row r="1255" spans="49:51" x14ac:dyDescent="0.3">
      <c r="AW1255" s="194" t="s">
        <v>2925</v>
      </c>
      <c r="AX1255" s="195" t="s">
        <v>2926</v>
      </c>
      <c r="AY1255" s="123" t="str">
        <f t="shared" si="23"/>
        <v xml:space="preserve">M4654  Other infective spondylopathies, thoracic region </v>
      </c>
    </row>
    <row r="1256" spans="49:51" x14ac:dyDescent="0.3">
      <c r="AW1256" s="194" t="s">
        <v>2927</v>
      </c>
      <c r="AX1256" s="195" t="s">
        <v>2928</v>
      </c>
      <c r="AY1256" s="123" t="str">
        <f t="shared" si="23"/>
        <v xml:space="preserve">M4655  Other infective spondylopathies, thoracolumbar region </v>
      </c>
    </row>
    <row r="1257" spans="49:51" x14ac:dyDescent="0.3">
      <c r="AW1257" s="194" t="s">
        <v>2929</v>
      </c>
      <c r="AX1257" s="195" t="s">
        <v>2930</v>
      </c>
      <c r="AY1257" s="123" t="str">
        <f t="shared" si="23"/>
        <v xml:space="preserve">M4656  Other infective spondylopathies, lumbar region </v>
      </c>
    </row>
    <row r="1258" spans="49:51" x14ac:dyDescent="0.3">
      <c r="AW1258" s="194" t="s">
        <v>2931</v>
      </c>
      <c r="AX1258" s="195" t="s">
        <v>2932</v>
      </c>
      <c r="AY1258" s="123" t="str">
        <f t="shared" si="23"/>
        <v xml:space="preserve">M4657  Other infective spondylopathies, lumbosacral region </v>
      </c>
    </row>
    <row r="1259" spans="49:51" x14ac:dyDescent="0.3">
      <c r="AW1259" s="194" t="s">
        <v>2933</v>
      </c>
      <c r="AX1259" s="195" t="s">
        <v>2934</v>
      </c>
      <c r="AY1259" s="123" t="str">
        <f t="shared" si="23"/>
        <v xml:space="preserve">M4658  Other infective spondylopathies, sacral and sacrococcygeal region </v>
      </c>
    </row>
    <row r="1260" spans="49:51" x14ac:dyDescent="0.3">
      <c r="AW1260" s="194" t="s">
        <v>2935</v>
      </c>
      <c r="AX1260" s="195" t="s">
        <v>2936</v>
      </c>
      <c r="AY1260" s="123" t="str">
        <f t="shared" si="23"/>
        <v xml:space="preserve">M4659  Other infective spondylopathies, multiple sites in spine </v>
      </c>
    </row>
    <row r="1261" spans="49:51" x14ac:dyDescent="0.3">
      <c r="AW1261" s="194" t="s">
        <v>2937</v>
      </c>
      <c r="AX1261" s="195" t="s">
        <v>2938</v>
      </c>
      <c r="AY1261" s="123" t="str">
        <f t="shared" si="23"/>
        <v xml:space="preserve">M4680  Other specified inflammatory spondylopathies, site unspecified </v>
      </c>
    </row>
    <row r="1262" spans="49:51" x14ac:dyDescent="0.3">
      <c r="AW1262" s="194" t="s">
        <v>2939</v>
      </c>
      <c r="AX1262" s="195" t="s">
        <v>2940</v>
      </c>
      <c r="AY1262" s="123" t="str">
        <f t="shared" si="23"/>
        <v xml:space="preserve">M4681  Other specified inflammatory spondylopathies, occipito-atlanto-axial region </v>
      </c>
    </row>
    <row r="1263" spans="49:51" x14ac:dyDescent="0.3">
      <c r="AW1263" s="194" t="s">
        <v>2941</v>
      </c>
      <c r="AX1263" s="195" t="s">
        <v>2942</v>
      </c>
      <c r="AY1263" s="123" t="str">
        <f t="shared" si="23"/>
        <v xml:space="preserve">M4682  Other specified inflammatory spondylopathies, cervical region </v>
      </c>
    </row>
    <row r="1264" spans="49:51" x14ac:dyDescent="0.3">
      <c r="AW1264" s="194" t="s">
        <v>2943</v>
      </c>
      <c r="AX1264" s="195" t="s">
        <v>2944</v>
      </c>
      <c r="AY1264" s="123" t="str">
        <f t="shared" si="23"/>
        <v xml:space="preserve">M4683  Other specified inflammatory spondylopathies, cervicothoracic region </v>
      </c>
    </row>
    <row r="1265" spans="49:51" x14ac:dyDescent="0.3">
      <c r="AW1265" s="194" t="s">
        <v>2945</v>
      </c>
      <c r="AX1265" s="195" t="s">
        <v>2946</v>
      </c>
      <c r="AY1265" s="123" t="str">
        <f t="shared" si="23"/>
        <v xml:space="preserve">M4684  Other specified inflammatory spondylopathies, thoracic region </v>
      </c>
    </row>
    <row r="1266" spans="49:51" x14ac:dyDescent="0.3">
      <c r="AW1266" s="194" t="s">
        <v>2947</v>
      </c>
      <c r="AX1266" s="195" t="s">
        <v>2948</v>
      </c>
      <c r="AY1266" s="123" t="str">
        <f t="shared" si="23"/>
        <v xml:space="preserve">M4685  Other specified inflammatory spondylopathies, thoracolumbar region </v>
      </c>
    </row>
    <row r="1267" spans="49:51" x14ac:dyDescent="0.3">
      <c r="AW1267" s="194" t="s">
        <v>2949</v>
      </c>
      <c r="AX1267" s="195" t="s">
        <v>2950</v>
      </c>
      <c r="AY1267" s="123" t="str">
        <f t="shared" si="23"/>
        <v xml:space="preserve">M4686  Other specified inflammatory spondylopathies, lumbar region </v>
      </c>
    </row>
    <row r="1268" spans="49:51" x14ac:dyDescent="0.3">
      <c r="AW1268" s="194" t="s">
        <v>2951</v>
      </c>
      <c r="AX1268" s="195" t="s">
        <v>2952</v>
      </c>
      <c r="AY1268" s="123" t="str">
        <f t="shared" si="23"/>
        <v xml:space="preserve">M4687  Other specified inflammatory spondylopathies, lumbosacral region </v>
      </c>
    </row>
    <row r="1269" spans="49:51" x14ac:dyDescent="0.3">
      <c r="AW1269" s="194" t="s">
        <v>2953</v>
      </c>
      <c r="AX1269" s="195" t="s">
        <v>2954</v>
      </c>
      <c r="AY1269" s="123" t="str">
        <f t="shared" si="23"/>
        <v xml:space="preserve">M4688  Other specified inflammatory spondylopathies, sacral and sacrococcygeal region </v>
      </c>
    </row>
    <row r="1270" spans="49:51" x14ac:dyDescent="0.3">
      <c r="AW1270" s="194" t="s">
        <v>2955</v>
      </c>
      <c r="AX1270" s="195" t="s">
        <v>2956</v>
      </c>
      <c r="AY1270" s="123" t="str">
        <f t="shared" si="23"/>
        <v xml:space="preserve">M4689  Other specified inflammatory spondylopathies, multiple sites in spine </v>
      </c>
    </row>
    <row r="1271" spans="49:51" x14ac:dyDescent="0.3">
      <c r="AW1271" s="194" t="s">
        <v>2957</v>
      </c>
      <c r="AX1271" s="195" t="s">
        <v>2958</v>
      </c>
      <c r="AY1271" s="123" t="str">
        <f t="shared" si="23"/>
        <v xml:space="preserve">M4690  Unspecified inflammatory spondylopathy, site unspecified </v>
      </c>
    </row>
    <row r="1272" spans="49:51" x14ac:dyDescent="0.3">
      <c r="AW1272" s="194" t="s">
        <v>2959</v>
      </c>
      <c r="AX1272" s="195" t="s">
        <v>2960</v>
      </c>
      <c r="AY1272" s="123" t="str">
        <f t="shared" si="23"/>
        <v xml:space="preserve">M4691  Unspecified inflammatory spondylopathy, occipito-atlanto-axial region </v>
      </c>
    </row>
    <row r="1273" spans="49:51" x14ac:dyDescent="0.3">
      <c r="AW1273" s="194" t="s">
        <v>2961</v>
      </c>
      <c r="AX1273" s="195" t="s">
        <v>2962</v>
      </c>
      <c r="AY1273" s="123" t="str">
        <f t="shared" si="23"/>
        <v xml:space="preserve">M4692  Unspecified inflammatory spondylopathy, cervical region </v>
      </c>
    </row>
    <row r="1274" spans="49:51" x14ac:dyDescent="0.3">
      <c r="AW1274" s="194" t="s">
        <v>2963</v>
      </c>
      <c r="AX1274" s="195" t="s">
        <v>2964</v>
      </c>
      <c r="AY1274" s="123" t="str">
        <f t="shared" si="23"/>
        <v xml:space="preserve">M4693  Unspecified inflammatory spondylopathy, cervicothoracic region </v>
      </c>
    </row>
    <row r="1275" spans="49:51" x14ac:dyDescent="0.3">
      <c r="AW1275" s="194" t="s">
        <v>2965</v>
      </c>
      <c r="AX1275" s="195" t="s">
        <v>2966</v>
      </c>
      <c r="AY1275" s="123" t="str">
        <f t="shared" si="23"/>
        <v xml:space="preserve">M4694  Unspecified inflammatory spondylopathy, thoracic region </v>
      </c>
    </row>
    <row r="1276" spans="49:51" x14ac:dyDescent="0.3">
      <c r="AW1276" s="194" t="s">
        <v>2967</v>
      </c>
      <c r="AX1276" s="195" t="s">
        <v>2968</v>
      </c>
      <c r="AY1276" s="123" t="str">
        <f t="shared" si="23"/>
        <v xml:space="preserve">M4695  Unspecified inflammatory spondylopathy, thoracolumbar region </v>
      </c>
    </row>
    <row r="1277" spans="49:51" x14ac:dyDescent="0.3">
      <c r="AW1277" s="194" t="s">
        <v>2969</v>
      </c>
      <c r="AX1277" s="195" t="s">
        <v>2970</v>
      </c>
      <c r="AY1277" s="123" t="str">
        <f t="shared" si="23"/>
        <v xml:space="preserve">M4696  Unspecified inflammatory spondylopathy, lumbar region </v>
      </c>
    </row>
    <row r="1278" spans="49:51" x14ac:dyDescent="0.3">
      <c r="AW1278" s="194" t="s">
        <v>2971</v>
      </c>
      <c r="AX1278" s="195" t="s">
        <v>2972</v>
      </c>
      <c r="AY1278" s="123" t="str">
        <f t="shared" si="23"/>
        <v xml:space="preserve">M4697  Unspecified inflammatory spondylopathy, lumbosacral region </v>
      </c>
    </row>
    <row r="1279" spans="49:51" x14ac:dyDescent="0.3">
      <c r="AW1279" s="194" t="s">
        <v>2973</v>
      </c>
      <c r="AX1279" s="195" t="s">
        <v>2974</v>
      </c>
      <c r="AY1279" s="123" t="str">
        <f t="shared" si="23"/>
        <v xml:space="preserve">M4698  Unspecified inflammatory spondylopathy, sacral and sacrococcygeal region </v>
      </c>
    </row>
    <row r="1280" spans="49:51" x14ac:dyDescent="0.3">
      <c r="AW1280" s="194" t="s">
        <v>2975</v>
      </c>
      <c r="AX1280" s="195" t="s">
        <v>2976</v>
      </c>
      <c r="AY1280" s="123" t="str">
        <f t="shared" si="23"/>
        <v xml:space="preserve">M4699  Unspecified inflammatory spondylopathy, multiple sites in spine </v>
      </c>
    </row>
    <row r="1281" spans="49:51" x14ac:dyDescent="0.3">
      <c r="AW1281" s="194" t="s">
        <v>2977</v>
      </c>
      <c r="AX1281" s="195" t="s">
        <v>2978</v>
      </c>
      <c r="AY1281" s="123" t="str">
        <f t="shared" si="23"/>
        <v xml:space="preserve">M488X1  Other specified spondylopathies, occipito-atlanto-axial region </v>
      </c>
    </row>
    <row r="1282" spans="49:51" x14ac:dyDescent="0.3">
      <c r="AW1282" s="194" t="s">
        <v>2979</v>
      </c>
      <c r="AX1282" s="195" t="s">
        <v>2980</v>
      </c>
      <c r="AY1282" s="123" t="str">
        <f t="shared" si="23"/>
        <v xml:space="preserve">M488X2  Other specified spondylopathies, cervical region </v>
      </c>
    </row>
    <row r="1283" spans="49:51" x14ac:dyDescent="0.3">
      <c r="AW1283" s="194" t="s">
        <v>2981</v>
      </c>
      <c r="AX1283" s="195" t="s">
        <v>2982</v>
      </c>
      <c r="AY1283" s="123" t="str">
        <f t="shared" ref="AY1283:AY1346" si="24">AW1283&amp;" "&amp;AX1283</f>
        <v xml:space="preserve">M488X3  Other specified spondylopathies, cervicothoracic region </v>
      </c>
    </row>
    <row r="1284" spans="49:51" x14ac:dyDescent="0.3">
      <c r="AW1284" s="194" t="s">
        <v>2983</v>
      </c>
      <c r="AX1284" s="195" t="s">
        <v>2984</v>
      </c>
      <c r="AY1284" s="123" t="str">
        <f t="shared" si="24"/>
        <v xml:space="preserve">M488X4  Other specified spondylopathies, thoracic region </v>
      </c>
    </row>
    <row r="1285" spans="49:51" x14ac:dyDescent="0.3">
      <c r="AW1285" s="194" t="s">
        <v>2985</v>
      </c>
      <c r="AX1285" s="195" t="s">
        <v>2986</v>
      </c>
      <c r="AY1285" s="123" t="str">
        <f t="shared" si="24"/>
        <v xml:space="preserve">M488X5  Other specified spondylopathies, thoracolumbar region </v>
      </c>
    </row>
    <row r="1286" spans="49:51" x14ac:dyDescent="0.3">
      <c r="AW1286" s="194" t="s">
        <v>2987</v>
      </c>
      <c r="AX1286" s="195" t="s">
        <v>2988</v>
      </c>
      <c r="AY1286" s="123" t="str">
        <f t="shared" si="24"/>
        <v xml:space="preserve">M488X6  Other specified spondylopathies, lumbar region </v>
      </c>
    </row>
    <row r="1287" spans="49:51" x14ac:dyDescent="0.3">
      <c r="AW1287" s="194" t="s">
        <v>2989</v>
      </c>
      <c r="AX1287" s="195" t="s">
        <v>2990</v>
      </c>
      <c r="AY1287" s="123" t="str">
        <f t="shared" si="24"/>
        <v xml:space="preserve">M488X7  Other specified spondylopathies, lumbosacral region </v>
      </c>
    </row>
    <row r="1288" spans="49:51" x14ac:dyDescent="0.3">
      <c r="AW1288" s="194" t="s">
        <v>2991</v>
      </c>
      <c r="AX1288" s="195" t="s">
        <v>2992</v>
      </c>
      <c r="AY1288" s="123" t="str">
        <f t="shared" si="24"/>
        <v xml:space="preserve">M488X8  Other specified spondylopathies, sacral and sacrococcygeal region </v>
      </c>
    </row>
    <row r="1289" spans="49:51" x14ac:dyDescent="0.3">
      <c r="AW1289" s="194" t="s">
        <v>2993</v>
      </c>
      <c r="AX1289" s="195" t="s">
        <v>2994</v>
      </c>
      <c r="AY1289" s="123" t="str">
        <f t="shared" si="24"/>
        <v xml:space="preserve">M488X9  Other specified spondylopathies, site unspecified </v>
      </c>
    </row>
    <row r="1290" spans="49:51" x14ac:dyDescent="0.3">
      <c r="AW1290" s="194" t="s">
        <v>2995</v>
      </c>
      <c r="AX1290" s="195" t="s">
        <v>2996</v>
      </c>
      <c r="AY1290" s="123" t="str">
        <f t="shared" si="24"/>
        <v xml:space="preserve">M4980  Spondylopathy in diseases classified elsewhere, site unspecified </v>
      </c>
    </row>
    <row r="1291" spans="49:51" x14ac:dyDescent="0.3">
      <c r="AW1291" s="194" t="s">
        <v>2997</v>
      </c>
      <c r="AX1291" s="195" t="s">
        <v>2998</v>
      </c>
      <c r="AY1291" s="123" t="str">
        <f t="shared" si="24"/>
        <v xml:space="preserve">M4981  Spondylopathy in diseases classified elsewhere, occipito-atlanto-axial region </v>
      </c>
    </row>
    <row r="1292" spans="49:51" x14ac:dyDescent="0.3">
      <c r="AW1292" s="194" t="s">
        <v>2999</v>
      </c>
      <c r="AX1292" s="195" t="s">
        <v>3000</v>
      </c>
      <c r="AY1292" s="123" t="str">
        <f t="shared" si="24"/>
        <v xml:space="preserve">M4982  Spondylopathy in diseases classified elsewhere, cervical region </v>
      </c>
    </row>
    <row r="1293" spans="49:51" x14ac:dyDescent="0.3">
      <c r="AW1293" s="194" t="s">
        <v>3001</v>
      </c>
      <c r="AX1293" s="195" t="s">
        <v>3002</v>
      </c>
      <c r="AY1293" s="123" t="str">
        <f t="shared" si="24"/>
        <v xml:space="preserve">M4983  Spondylopathy in diseases classified elsewhere, cervicothoracic region </v>
      </c>
    </row>
    <row r="1294" spans="49:51" x14ac:dyDescent="0.3">
      <c r="AW1294" s="194" t="s">
        <v>3003</v>
      </c>
      <c r="AX1294" s="195" t="s">
        <v>3004</v>
      </c>
      <c r="AY1294" s="123" t="str">
        <f t="shared" si="24"/>
        <v xml:space="preserve">M4984  Spondylopathy in diseases classified elsewhere, thoracic region </v>
      </c>
    </row>
    <row r="1295" spans="49:51" x14ac:dyDescent="0.3">
      <c r="AW1295" s="194" t="s">
        <v>3005</v>
      </c>
      <c r="AX1295" s="195" t="s">
        <v>3006</v>
      </c>
      <c r="AY1295" s="123" t="str">
        <f t="shared" si="24"/>
        <v xml:space="preserve">M4985  Spondylopathy in diseases classified elsewhere, thoracolumbar region </v>
      </c>
    </row>
    <row r="1296" spans="49:51" x14ac:dyDescent="0.3">
      <c r="AW1296" s="194" t="s">
        <v>3007</v>
      </c>
      <c r="AX1296" s="195" t="s">
        <v>3008</v>
      </c>
      <c r="AY1296" s="123" t="str">
        <f t="shared" si="24"/>
        <v xml:space="preserve">M4986  Spondylopathy in diseases classified elsewhere, lumbar region </v>
      </c>
    </row>
    <row r="1297" spans="49:51" x14ac:dyDescent="0.3">
      <c r="AW1297" s="194" t="s">
        <v>3009</v>
      </c>
      <c r="AX1297" s="195" t="s">
        <v>3010</v>
      </c>
      <c r="AY1297" s="123" t="str">
        <f t="shared" si="24"/>
        <v xml:space="preserve">M4987  Spondylopathy in diseases classified elsewhere, lumbosacral region </v>
      </c>
    </row>
    <row r="1298" spans="49:51" x14ac:dyDescent="0.3">
      <c r="AW1298" s="194" t="s">
        <v>3011</v>
      </c>
      <c r="AX1298" s="195" t="s">
        <v>3012</v>
      </c>
      <c r="AY1298" s="123" t="str">
        <f t="shared" si="24"/>
        <v xml:space="preserve">M4988  Spondylopathy in diseases classified elsewhere, sacral and sacrococcygeal region </v>
      </c>
    </row>
    <row r="1299" spans="49:51" x14ac:dyDescent="0.3">
      <c r="AW1299" s="194" t="s">
        <v>3013</v>
      </c>
      <c r="AX1299" s="195" t="s">
        <v>3014</v>
      </c>
      <c r="AY1299" s="123" t="str">
        <f t="shared" si="24"/>
        <v xml:space="preserve">M4989  Spondylopathy in diseases classified elsewhere, multiple sites in spine </v>
      </c>
    </row>
    <row r="1300" spans="49:51" x14ac:dyDescent="0.3">
      <c r="AW1300" s="194" t="s">
        <v>3015</v>
      </c>
      <c r="AX1300" s="195" t="s">
        <v>3016</v>
      </c>
      <c r="AY1300" s="123" t="str">
        <f t="shared" si="24"/>
        <v xml:space="preserve">Q796  Ehlers-Danlos syndrome </v>
      </c>
    </row>
    <row r="1301" spans="49:51" x14ac:dyDescent="0.3">
      <c r="AW1301" s="194" t="s">
        <v>3017</v>
      </c>
      <c r="AX1301" s="195" t="s">
        <v>3018</v>
      </c>
      <c r="AY1301" s="123" t="str">
        <f t="shared" si="24"/>
        <v xml:space="preserve">Q8740  Marfan's syndrome, unspecified </v>
      </c>
    </row>
    <row r="1302" spans="49:51" x14ac:dyDescent="0.3">
      <c r="AW1302" s="194" t="s">
        <v>3019</v>
      </c>
      <c r="AX1302" s="195" t="s">
        <v>3020</v>
      </c>
      <c r="AY1302" s="123" t="str">
        <f t="shared" si="24"/>
        <v xml:space="preserve">Q87410  Marfan's syndrome with aortic dilation </v>
      </c>
    </row>
    <row r="1303" spans="49:51" x14ac:dyDescent="0.3">
      <c r="AW1303" s="194" t="s">
        <v>3021</v>
      </c>
      <c r="AX1303" s="195" t="s">
        <v>3022</v>
      </c>
      <c r="AY1303" s="123" t="str">
        <f t="shared" si="24"/>
        <v xml:space="preserve">Q87418  Marfan's syndrome with other cardiovascular manifestations </v>
      </c>
    </row>
    <row r="1304" spans="49:51" x14ac:dyDescent="0.3">
      <c r="AW1304" s="194" t="s">
        <v>3023</v>
      </c>
      <c r="AX1304" s="195" t="s">
        <v>3024</v>
      </c>
      <c r="AY1304" s="123" t="str">
        <f t="shared" si="24"/>
        <v xml:space="preserve">Q8742  Marfan's syndrome with ocular manifestations </v>
      </c>
    </row>
    <row r="1305" spans="49:51" x14ac:dyDescent="0.3">
      <c r="AW1305" s="194" t="s">
        <v>3025</v>
      </c>
      <c r="AX1305" s="195" t="s">
        <v>3026</v>
      </c>
      <c r="AY1305" s="123" t="str">
        <f t="shared" si="24"/>
        <v xml:space="preserve">Q8743  Marfan's syndrome with skeletal manifestation </v>
      </c>
    </row>
    <row r="1306" spans="49:51" x14ac:dyDescent="0.3">
      <c r="AW1306" s="194" t="s">
        <v>3027</v>
      </c>
      <c r="AX1306" s="195" t="s">
        <v>3028</v>
      </c>
      <c r="AY1306" s="123" t="str">
        <f t="shared" si="24"/>
        <v xml:space="preserve">E08311  Diabetes mellitus due to underlying condition with unspecified diabetic retinopathy with macular edema </v>
      </c>
    </row>
    <row r="1307" spans="49:51" x14ac:dyDescent="0.3">
      <c r="AW1307" s="194" t="s">
        <v>3029</v>
      </c>
      <c r="AX1307" s="195" t="s">
        <v>3030</v>
      </c>
      <c r="AY1307" s="123" t="str">
        <f t="shared" si="24"/>
        <v xml:space="preserve">E08319  Diabetes mellitus due to underlying condition with unspecified diabetic retinopathy without macular edema </v>
      </c>
    </row>
    <row r="1308" spans="49:51" x14ac:dyDescent="0.3">
      <c r="AW1308" s="194" t="s">
        <v>3031</v>
      </c>
      <c r="AX1308" s="195" t="s">
        <v>3032</v>
      </c>
      <c r="AY1308" s="123" t="str">
        <f t="shared" si="24"/>
        <v xml:space="preserve">E08321  Diabetes mellitus due to underlying condition with mild nonproliferative diabetic retinopathy with macular edema </v>
      </c>
    </row>
    <row r="1309" spans="49:51" x14ac:dyDescent="0.3">
      <c r="AW1309" s="194" t="s">
        <v>3033</v>
      </c>
      <c r="AX1309" s="195" t="s">
        <v>3034</v>
      </c>
      <c r="AY1309" s="123" t="str">
        <f t="shared" si="24"/>
        <v xml:space="preserve">E08329  Diabetes mellitus due to underlying condition with mild nonproliferative diabetic retinopathy without macular edema </v>
      </c>
    </row>
    <row r="1310" spans="49:51" x14ac:dyDescent="0.3">
      <c r="AW1310" s="194" t="s">
        <v>3035</v>
      </c>
      <c r="AX1310" s="195" t="s">
        <v>3036</v>
      </c>
      <c r="AY1310" s="123" t="str">
        <f t="shared" si="24"/>
        <v xml:space="preserve">E08331  Diabetes mellitus due to underlying condition with moderate nonproliferative diabetic retinopathy with macular edema </v>
      </c>
    </row>
    <row r="1311" spans="49:51" x14ac:dyDescent="0.3">
      <c r="AW1311" s="194" t="s">
        <v>3037</v>
      </c>
      <c r="AX1311" s="195" t="s">
        <v>3038</v>
      </c>
      <c r="AY1311" s="123" t="str">
        <f t="shared" si="24"/>
        <v xml:space="preserve">E08339  Diabetes mellitus due to underlying condition with moderate nonproliferative diabetic retinopathy without macular edema </v>
      </c>
    </row>
    <row r="1312" spans="49:51" x14ac:dyDescent="0.3">
      <c r="AW1312" s="194" t="s">
        <v>3039</v>
      </c>
      <c r="AX1312" s="195" t="s">
        <v>3040</v>
      </c>
      <c r="AY1312" s="123" t="str">
        <f t="shared" si="24"/>
        <v xml:space="preserve">E08341  Diabetes mellitus due to underlying condition with severe nonproliferative diabetic retinopathy with macular edema </v>
      </c>
    </row>
    <row r="1313" spans="49:51" x14ac:dyDescent="0.3">
      <c r="AW1313" s="194" t="s">
        <v>3041</v>
      </c>
      <c r="AX1313" s="195" t="s">
        <v>3042</v>
      </c>
      <c r="AY1313" s="123" t="str">
        <f t="shared" si="24"/>
        <v xml:space="preserve">E08349  Diabetes mellitus due to underlying condition with severe nonproliferative diabetic retinopathy without macular edema </v>
      </c>
    </row>
    <row r="1314" spans="49:51" x14ac:dyDescent="0.3">
      <c r="AW1314" s="194" t="s">
        <v>3043</v>
      </c>
      <c r="AX1314" s="195" t="s">
        <v>3044</v>
      </c>
      <c r="AY1314" s="123" t="str">
        <f t="shared" si="24"/>
        <v xml:space="preserve">E09311  Drug or chemical induced diabetes mellitus with unspecified diabetic retinopathy with macular edema </v>
      </c>
    </row>
    <row r="1315" spans="49:51" x14ac:dyDescent="0.3">
      <c r="AW1315" s="194" t="s">
        <v>3045</v>
      </c>
      <c r="AX1315" s="195" t="s">
        <v>3046</v>
      </c>
      <c r="AY1315" s="123" t="str">
        <f t="shared" si="24"/>
        <v xml:space="preserve">E09319  Drug or chemical induced diabetes mellitus with unspecified diabetic retinopathy without macular edema </v>
      </c>
    </row>
    <row r="1316" spans="49:51" x14ac:dyDescent="0.3">
      <c r="AW1316" s="194" t="s">
        <v>3047</v>
      </c>
      <c r="AX1316" s="195" t="s">
        <v>3048</v>
      </c>
      <c r="AY1316" s="123" t="str">
        <f t="shared" si="24"/>
        <v xml:space="preserve">E09321  Drug or chemical induced diabetes mellitus with mild nonproliferative diabetic retinopathy with macular edema </v>
      </c>
    </row>
    <row r="1317" spans="49:51" x14ac:dyDescent="0.3">
      <c r="AW1317" s="194" t="s">
        <v>3049</v>
      </c>
      <c r="AX1317" s="195" t="s">
        <v>3050</v>
      </c>
      <c r="AY1317" s="123" t="str">
        <f t="shared" si="24"/>
        <v xml:space="preserve">E09329  Drug or chemical induced diabetes mellitus with mild nonproliferative diabetic retinopathy without macular edema </v>
      </c>
    </row>
    <row r="1318" spans="49:51" x14ac:dyDescent="0.3">
      <c r="AW1318" s="194" t="s">
        <v>3051</v>
      </c>
      <c r="AX1318" s="195" t="s">
        <v>3052</v>
      </c>
      <c r="AY1318" s="123" t="str">
        <f t="shared" si="24"/>
        <v xml:space="preserve">E09331  Drug or chemical induced diabetes mellitus with moderate nonproliferative diabetic retinopathy with macular edema </v>
      </c>
    </row>
    <row r="1319" spans="49:51" x14ac:dyDescent="0.3">
      <c r="AW1319" s="194" t="s">
        <v>3053</v>
      </c>
      <c r="AX1319" s="195" t="s">
        <v>3054</v>
      </c>
      <c r="AY1319" s="123" t="str">
        <f t="shared" si="24"/>
        <v xml:space="preserve">E09339  Drug or chemical induced diabetes mellitus with moderate nonproliferative diabetic retinopathy without macular edema </v>
      </c>
    </row>
    <row r="1320" spans="49:51" x14ac:dyDescent="0.3">
      <c r="AW1320" s="194" t="s">
        <v>3055</v>
      </c>
      <c r="AX1320" s="195" t="s">
        <v>3056</v>
      </c>
      <c r="AY1320" s="123" t="str">
        <f t="shared" si="24"/>
        <v xml:space="preserve">E09341  Drug or chemical induced diabetes mellitus with severe nonproliferative diabetic retinopathy with macular edema </v>
      </c>
    </row>
    <row r="1321" spans="49:51" x14ac:dyDescent="0.3">
      <c r="AW1321" s="194" t="s">
        <v>3057</v>
      </c>
      <c r="AX1321" s="195" t="s">
        <v>3058</v>
      </c>
      <c r="AY1321" s="123" t="str">
        <f t="shared" si="24"/>
        <v xml:space="preserve">E09349  Drug or chemical induced diabetes mellitus with severe nonproliferative diabetic retinopathy without macular edema </v>
      </c>
    </row>
    <row r="1322" spans="49:51" x14ac:dyDescent="0.3">
      <c r="AW1322" s="194" t="s">
        <v>3059</v>
      </c>
      <c r="AX1322" s="195" t="s">
        <v>3060</v>
      </c>
      <c r="AY1322" s="123" t="str">
        <f t="shared" si="24"/>
        <v xml:space="preserve">E10311  Type 1 diabetes mellitus with unspecified diabetic retinopathy with macular edema </v>
      </c>
    </row>
    <row r="1323" spans="49:51" x14ac:dyDescent="0.3">
      <c r="AW1323" s="194" t="s">
        <v>3061</v>
      </c>
      <c r="AX1323" s="195" t="s">
        <v>3062</v>
      </c>
      <c r="AY1323" s="123" t="str">
        <f t="shared" si="24"/>
        <v xml:space="preserve">E10319  Type 1 diabetes mellitus with unspecified diabetic retinopathy without macular edema </v>
      </c>
    </row>
    <row r="1324" spans="49:51" x14ac:dyDescent="0.3">
      <c r="AW1324" s="194" t="s">
        <v>3063</v>
      </c>
      <c r="AX1324" s="195" t="s">
        <v>3064</v>
      </c>
      <c r="AY1324" s="123" t="str">
        <f t="shared" si="24"/>
        <v xml:space="preserve">E10321  Type 1 diabetes mellitus with mild nonproliferative diabetic retinopathy with macular edema </v>
      </c>
    </row>
    <row r="1325" spans="49:51" x14ac:dyDescent="0.3">
      <c r="AW1325" s="194" t="s">
        <v>3065</v>
      </c>
      <c r="AX1325" s="195" t="s">
        <v>3066</v>
      </c>
      <c r="AY1325" s="123" t="str">
        <f t="shared" si="24"/>
        <v xml:space="preserve">E10329  Type 1 diabetes mellitus with mild nonproliferative diabetic retinopathy without macular edema </v>
      </c>
    </row>
    <row r="1326" spans="49:51" x14ac:dyDescent="0.3">
      <c r="AW1326" s="194" t="s">
        <v>3067</v>
      </c>
      <c r="AX1326" s="195" t="s">
        <v>3068</v>
      </c>
      <c r="AY1326" s="123" t="str">
        <f t="shared" si="24"/>
        <v xml:space="preserve">E10331  Type 1 diabetes mellitus with moderate nonproliferative diabetic retinopathy with macular edema </v>
      </c>
    </row>
    <row r="1327" spans="49:51" x14ac:dyDescent="0.3">
      <c r="AW1327" s="194" t="s">
        <v>3069</v>
      </c>
      <c r="AX1327" s="195" t="s">
        <v>3070</v>
      </c>
      <c r="AY1327" s="123" t="str">
        <f t="shared" si="24"/>
        <v xml:space="preserve">E10339  Type 1 diabetes mellitus with moderate nonproliferative diabetic retinopathy without macular edema </v>
      </c>
    </row>
    <row r="1328" spans="49:51" x14ac:dyDescent="0.3">
      <c r="AW1328" s="194" t="s">
        <v>3071</v>
      </c>
      <c r="AX1328" s="195" t="s">
        <v>3072</v>
      </c>
      <c r="AY1328" s="123" t="str">
        <f t="shared" si="24"/>
        <v xml:space="preserve">E10341  Type 1 diabetes mellitus with severe nonproliferative diabetic retinopathy with macular edema </v>
      </c>
    </row>
    <row r="1329" spans="49:51" x14ac:dyDescent="0.3">
      <c r="AW1329" s="194" t="s">
        <v>3073</v>
      </c>
      <c r="AX1329" s="195" t="s">
        <v>3074</v>
      </c>
      <c r="AY1329" s="123" t="str">
        <f t="shared" si="24"/>
        <v xml:space="preserve">E10349  Type 1 diabetes mellitus with severe nonproliferative diabetic retinopathy without macular edema </v>
      </c>
    </row>
    <row r="1330" spans="49:51" x14ac:dyDescent="0.3">
      <c r="AW1330" s="194" t="s">
        <v>3075</v>
      </c>
      <c r="AX1330" s="195" t="s">
        <v>3076</v>
      </c>
      <c r="AY1330" s="123" t="str">
        <f t="shared" si="24"/>
        <v xml:space="preserve">E11311  Type 2 diabetes mellitus with unspecified diabetic retinopathy with macular edema </v>
      </c>
    </row>
    <row r="1331" spans="49:51" x14ac:dyDescent="0.3">
      <c r="AW1331" s="194" t="s">
        <v>3077</v>
      </c>
      <c r="AX1331" s="195" t="s">
        <v>3078</v>
      </c>
      <c r="AY1331" s="123" t="str">
        <f t="shared" si="24"/>
        <v xml:space="preserve">E11319  Type 2 diabetes mellitus with unspecified diabetic retinopathy without macular edema </v>
      </c>
    </row>
    <row r="1332" spans="49:51" x14ac:dyDescent="0.3">
      <c r="AW1332" s="194" t="s">
        <v>3079</v>
      </c>
      <c r="AX1332" s="195" t="s">
        <v>3080</v>
      </c>
      <c r="AY1332" s="123" t="str">
        <f t="shared" si="24"/>
        <v xml:space="preserve">E11321  Type 2 diabetes mellitus with mild nonproliferative diabetic retinopathy with macular edema </v>
      </c>
    </row>
    <row r="1333" spans="49:51" x14ac:dyDescent="0.3">
      <c r="AW1333" s="194" t="s">
        <v>3081</v>
      </c>
      <c r="AX1333" s="195" t="s">
        <v>3082</v>
      </c>
      <c r="AY1333" s="123" t="str">
        <f t="shared" si="24"/>
        <v xml:space="preserve">E11329  Type 2 diabetes mellitus with mild nonproliferative diabetic retinopathy without macular edema </v>
      </c>
    </row>
    <row r="1334" spans="49:51" x14ac:dyDescent="0.3">
      <c r="AW1334" s="194" t="s">
        <v>3083</v>
      </c>
      <c r="AX1334" s="195" t="s">
        <v>3084</v>
      </c>
      <c r="AY1334" s="123" t="str">
        <f t="shared" si="24"/>
        <v xml:space="preserve">E11331  Type 2 diabetes mellitus with moderate nonproliferative diabetic retinopathy with macular edema </v>
      </c>
    </row>
    <row r="1335" spans="49:51" x14ac:dyDescent="0.3">
      <c r="AW1335" s="194" t="s">
        <v>3085</v>
      </c>
      <c r="AX1335" s="195" t="s">
        <v>3086</v>
      </c>
      <c r="AY1335" s="123" t="str">
        <f t="shared" si="24"/>
        <v xml:space="preserve">E11339  Type 2 diabetes mellitus with moderate nonproliferative diabetic retinopathy without macular edema </v>
      </c>
    </row>
    <row r="1336" spans="49:51" x14ac:dyDescent="0.3">
      <c r="AW1336" s="194" t="s">
        <v>3087</v>
      </c>
      <c r="AX1336" s="195" t="s">
        <v>3088</v>
      </c>
      <c r="AY1336" s="123" t="str">
        <f t="shared" si="24"/>
        <v xml:space="preserve">E11341  Type 2 diabetes mellitus with severe nonproliferative diabetic retinopathy with macular edema </v>
      </c>
    </row>
    <row r="1337" spans="49:51" x14ac:dyDescent="0.3">
      <c r="AW1337" s="194" t="s">
        <v>3089</v>
      </c>
      <c r="AX1337" s="195" t="s">
        <v>3090</v>
      </c>
      <c r="AY1337" s="123" t="str">
        <f t="shared" si="24"/>
        <v xml:space="preserve">E11349  Type 2 diabetes mellitus with severe nonproliferative diabetic retinopathy without macular edema </v>
      </c>
    </row>
    <row r="1338" spans="49:51" x14ac:dyDescent="0.3">
      <c r="AW1338" s="194" t="s">
        <v>3091</v>
      </c>
      <c r="AX1338" s="195" t="s">
        <v>3092</v>
      </c>
      <c r="AY1338" s="123" t="str">
        <f t="shared" si="24"/>
        <v xml:space="preserve">E13311  Other specified diabetes mellitus with unspecified diabetic retinopathy with macular edema </v>
      </c>
    </row>
    <row r="1339" spans="49:51" x14ac:dyDescent="0.3">
      <c r="AW1339" s="194" t="s">
        <v>3093</v>
      </c>
      <c r="AX1339" s="195" t="s">
        <v>3094</v>
      </c>
      <c r="AY1339" s="123" t="str">
        <f t="shared" si="24"/>
        <v xml:space="preserve">E13319  Other specified diabetes mellitus with unspecified diabetic retinopathy without macular edema </v>
      </c>
    </row>
    <row r="1340" spans="49:51" x14ac:dyDescent="0.3">
      <c r="AW1340" s="194" t="s">
        <v>3095</v>
      </c>
      <c r="AX1340" s="195" t="s">
        <v>3096</v>
      </c>
      <c r="AY1340" s="123" t="str">
        <f t="shared" si="24"/>
        <v xml:space="preserve">E13321  Other specified diabetes mellitus with mild nonproliferative diabetic retinopathy with macular edema </v>
      </c>
    </row>
    <row r="1341" spans="49:51" x14ac:dyDescent="0.3">
      <c r="AW1341" s="194" t="s">
        <v>3097</v>
      </c>
      <c r="AX1341" s="195" t="s">
        <v>3098</v>
      </c>
      <c r="AY1341" s="123" t="str">
        <f t="shared" si="24"/>
        <v xml:space="preserve">E13329  Other specified diabetes mellitus with mild nonproliferative diabetic retinopathy without macular edema </v>
      </c>
    </row>
    <row r="1342" spans="49:51" x14ac:dyDescent="0.3">
      <c r="AW1342" s="194" t="s">
        <v>3099</v>
      </c>
      <c r="AX1342" s="195" t="s">
        <v>3100</v>
      </c>
      <c r="AY1342" s="123" t="str">
        <f t="shared" si="24"/>
        <v xml:space="preserve">E13331  Other specified diabetes mellitus with moderate nonproliferative diabetic retinopathy with macular edema </v>
      </c>
    </row>
    <row r="1343" spans="49:51" x14ac:dyDescent="0.3">
      <c r="AW1343" s="194" t="s">
        <v>3101</v>
      </c>
      <c r="AX1343" s="195" t="s">
        <v>3102</v>
      </c>
      <c r="AY1343" s="123" t="str">
        <f t="shared" si="24"/>
        <v xml:space="preserve">E13339  Other specified diabetes mellitus with moderate nonproliferative diabetic retinopathy without macular edema </v>
      </c>
    </row>
    <row r="1344" spans="49:51" x14ac:dyDescent="0.3">
      <c r="AW1344" s="194" t="s">
        <v>3103</v>
      </c>
      <c r="AX1344" s="195" t="s">
        <v>3104</v>
      </c>
      <c r="AY1344" s="123" t="str">
        <f t="shared" si="24"/>
        <v xml:space="preserve">E13341  Other specified diabetes mellitus with severe nonproliferative diabetic retinopathy with macular edema </v>
      </c>
    </row>
    <row r="1345" spans="49:51" x14ac:dyDescent="0.3">
      <c r="AW1345" s="194" t="s">
        <v>3105</v>
      </c>
      <c r="AX1345" s="195" t="s">
        <v>3106</v>
      </c>
      <c r="AY1345" s="123" t="str">
        <f t="shared" si="24"/>
        <v xml:space="preserve">E13349  Other specified diabetes mellitus with severe nonproliferative diabetic retinopathy without macular edema </v>
      </c>
    </row>
    <row r="1346" spans="49:51" x14ac:dyDescent="0.3">
      <c r="AW1346" s="194" t="s">
        <v>3107</v>
      </c>
      <c r="AX1346" s="195" t="s">
        <v>3108</v>
      </c>
      <c r="AY1346" s="123" t="str">
        <f t="shared" si="24"/>
        <v xml:space="preserve">L1230  Acquired epidermolysis bullosa, unspecified </v>
      </c>
    </row>
    <row r="1347" spans="49:51" x14ac:dyDescent="0.3">
      <c r="AW1347" s="194" t="s">
        <v>3109</v>
      </c>
      <c r="AX1347" s="195" t="s">
        <v>3110</v>
      </c>
      <c r="AY1347" s="123" t="str">
        <f t="shared" ref="AY1347:AY1410" si="25">AW1347&amp;" "&amp;AX1347</f>
        <v xml:space="preserve">L1231  Epidermolysis bullosa due to drug </v>
      </c>
    </row>
    <row r="1348" spans="49:51" x14ac:dyDescent="0.3">
      <c r="AW1348" s="194" t="s">
        <v>3111</v>
      </c>
      <c r="AX1348" s="195" t="s">
        <v>3112</v>
      </c>
      <c r="AY1348" s="123" t="str">
        <f t="shared" si="25"/>
        <v xml:space="preserve">L1235  Other acquired epidermolysis bullosa </v>
      </c>
    </row>
    <row r="1349" spans="49:51" x14ac:dyDescent="0.3">
      <c r="AW1349" s="194" t="s">
        <v>3113</v>
      </c>
      <c r="AX1349" s="195" t="s">
        <v>3114</v>
      </c>
      <c r="AY1349" s="123" t="str">
        <f t="shared" si="25"/>
        <v xml:space="preserve">L511  Stevens-Johnson syndrome </v>
      </c>
    </row>
    <row r="1350" spans="49:51" x14ac:dyDescent="0.3">
      <c r="AW1350" s="194" t="s">
        <v>3115</v>
      </c>
      <c r="AX1350" s="195" t="s">
        <v>3116</v>
      </c>
      <c r="AY1350" s="123" t="str">
        <f t="shared" si="25"/>
        <v xml:space="preserve">L512  Toxic epidermal necrolysis [Lyell] </v>
      </c>
    </row>
    <row r="1351" spans="49:51" x14ac:dyDescent="0.3">
      <c r="AW1351" s="194" t="s">
        <v>3117</v>
      </c>
      <c r="AX1351" s="195" t="s">
        <v>3118</v>
      </c>
      <c r="AY1351" s="123" t="str">
        <f t="shared" si="25"/>
        <v xml:space="preserve">L513  Stevens-Johnson syndrome-toxic epidermal necrolysis overlap syndrome </v>
      </c>
    </row>
    <row r="1352" spans="49:51" x14ac:dyDescent="0.3">
      <c r="AW1352" s="194" t="s">
        <v>3119</v>
      </c>
      <c r="AX1352" s="195" t="s">
        <v>3120</v>
      </c>
      <c r="AY1352" s="123" t="str">
        <f t="shared" si="25"/>
        <v xml:space="preserve">T3111  Burns involving 10-19% of body surface with 10-19% third degree burns </v>
      </c>
    </row>
    <row r="1353" spans="49:51" x14ac:dyDescent="0.3">
      <c r="AW1353" s="194" t="s">
        <v>3121</v>
      </c>
      <c r="AX1353" s="195" t="s">
        <v>3122</v>
      </c>
      <c r="AY1353" s="123" t="str">
        <f t="shared" si="25"/>
        <v xml:space="preserve">T3121  Burns involving 20-29% of body surface with 10-19% third degree burns </v>
      </c>
    </row>
    <row r="1354" spans="49:51" x14ac:dyDescent="0.3">
      <c r="AW1354" s="194" t="s">
        <v>3123</v>
      </c>
      <c r="AX1354" s="195" t="s">
        <v>3124</v>
      </c>
      <c r="AY1354" s="123" t="str">
        <f t="shared" si="25"/>
        <v xml:space="preserve">T3122  Burns involving 20-29% of body surface with 20-29% third degree burns </v>
      </c>
    </row>
    <row r="1355" spans="49:51" x14ac:dyDescent="0.3">
      <c r="AW1355" s="194" t="s">
        <v>3125</v>
      </c>
      <c r="AX1355" s="195" t="s">
        <v>3126</v>
      </c>
      <c r="AY1355" s="123" t="str">
        <f t="shared" si="25"/>
        <v xml:space="preserve">T3131  Burns involving 30-39% of body surface with 10-19% third degree burns </v>
      </c>
    </row>
    <row r="1356" spans="49:51" x14ac:dyDescent="0.3">
      <c r="AW1356" s="194" t="s">
        <v>3127</v>
      </c>
      <c r="AX1356" s="195" t="s">
        <v>3128</v>
      </c>
      <c r="AY1356" s="123" t="str">
        <f t="shared" si="25"/>
        <v xml:space="preserve">T3132  Burns involving 30-39% of body surface with 20-29% third degree burns </v>
      </c>
    </row>
    <row r="1357" spans="49:51" x14ac:dyDescent="0.3">
      <c r="AW1357" s="194" t="s">
        <v>3129</v>
      </c>
      <c r="AX1357" s="195" t="s">
        <v>3130</v>
      </c>
      <c r="AY1357" s="123" t="str">
        <f t="shared" si="25"/>
        <v xml:space="preserve">T3133  Burns involving 30-39% of body surface with 30-39% third degree burns </v>
      </c>
    </row>
    <row r="1358" spans="49:51" x14ac:dyDescent="0.3">
      <c r="AW1358" s="194" t="s">
        <v>3131</v>
      </c>
      <c r="AX1358" s="195" t="s">
        <v>3132</v>
      </c>
      <c r="AY1358" s="123" t="str">
        <f t="shared" si="25"/>
        <v xml:space="preserve">T3141  Burns involving 40-49% of body surface with 10-19% third degree burns </v>
      </c>
    </row>
    <row r="1359" spans="49:51" x14ac:dyDescent="0.3">
      <c r="AW1359" s="194" t="s">
        <v>3133</v>
      </c>
      <c r="AX1359" s="195" t="s">
        <v>3134</v>
      </c>
      <c r="AY1359" s="123" t="str">
        <f t="shared" si="25"/>
        <v xml:space="preserve">T3142  Burns involving 40-49% of body surface with 20-29% third degree burns </v>
      </c>
    </row>
    <row r="1360" spans="49:51" x14ac:dyDescent="0.3">
      <c r="AW1360" s="194" t="s">
        <v>3135</v>
      </c>
      <c r="AX1360" s="195" t="s">
        <v>3136</v>
      </c>
      <c r="AY1360" s="123" t="str">
        <f t="shared" si="25"/>
        <v xml:space="preserve">T3143  Burns involving 40-49% of body surface with 30-39% third degree burns </v>
      </c>
    </row>
    <row r="1361" spans="49:51" x14ac:dyDescent="0.3">
      <c r="AW1361" s="194" t="s">
        <v>3137</v>
      </c>
      <c r="AX1361" s="195" t="s">
        <v>3138</v>
      </c>
      <c r="AY1361" s="123" t="str">
        <f t="shared" si="25"/>
        <v xml:space="preserve">T3144  Burns involving 40-49% of body surface with 40-49% third degree burns </v>
      </c>
    </row>
    <row r="1362" spans="49:51" x14ac:dyDescent="0.3">
      <c r="AW1362" s="194" t="s">
        <v>3139</v>
      </c>
      <c r="AX1362" s="195" t="s">
        <v>3140</v>
      </c>
      <c r="AY1362" s="123" t="str">
        <f t="shared" si="25"/>
        <v xml:space="preserve">T3151  Burns involving 50-59% of body surface with 10-19% third degree burns </v>
      </c>
    </row>
    <row r="1363" spans="49:51" x14ac:dyDescent="0.3">
      <c r="AW1363" s="194" t="s">
        <v>3141</v>
      </c>
      <c r="AX1363" s="195" t="s">
        <v>3142</v>
      </c>
      <c r="AY1363" s="123" t="str">
        <f t="shared" si="25"/>
        <v xml:space="preserve">T3152  Burns involving 50-59% of body surface with 20-29% third degree burns </v>
      </c>
    </row>
    <row r="1364" spans="49:51" x14ac:dyDescent="0.3">
      <c r="AW1364" s="194" t="s">
        <v>3143</v>
      </c>
      <c r="AX1364" s="195" t="s">
        <v>3144</v>
      </c>
      <c r="AY1364" s="123" t="str">
        <f t="shared" si="25"/>
        <v xml:space="preserve">T3153  Burns involving 50-59% of body surface with 30-39% third degree burns </v>
      </c>
    </row>
    <row r="1365" spans="49:51" x14ac:dyDescent="0.3">
      <c r="AW1365" s="194" t="s">
        <v>3145</v>
      </c>
      <c r="AX1365" s="195" t="s">
        <v>3146</v>
      </c>
      <c r="AY1365" s="123" t="str">
        <f t="shared" si="25"/>
        <v xml:space="preserve">T3154  Burns involving 50-59% of body surface with 40-49% third degree burns </v>
      </c>
    </row>
    <row r="1366" spans="49:51" x14ac:dyDescent="0.3">
      <c r="AW1366" s="194" t="s">
        <v>3147</v>
      </c>
      <c r="AX1366" s="195" t="s">
        <v>3148</v>
      </c>
      <c r="AY1366" s="123" t="str">
        <f t="shared" si="25"/>
        <v xml:space="preserve">T3155  Burns involving 50-59% of body surface with 50-59% third degree burns </v>
      </c>
    </row>
    <row r="1367" spans="49:51" x14ac:dyDescent="0.3">
      <c r="AW1367" s="194" t="s">
        <v>3149</v>
      </c>
      <c r="AX1367" s="195" t="s">
        <v>3150</v>
      </c>
      <c r="AY1367" s="123" t="str">
        <f t="shared" si="25"/>
        <v xml:space="preserve">T3161  Burns involving 60-69% of body surface with 10-19% third degree burns </v>
      </c>
    </row>
    <row r="1368" spans="49:51" x14ac:dyDescent="0.3">
      <c r="AW1368" s="194" t="s">
        <v>3151</v>
      </c>
      <c r="AX1368" s="195" t="s">
        <v>3152</v>
      </c>
      <c r="AY1368" s="123" t="str">
        <f t="shared" si="25"/>
        <v xml:space="preserve">T3162  Burns involving 60-69% of body surface with 20-29% third degree burns </v>
      </c>
    </row>
    <row r="1369" spans="49:51" x14ac:dyDescent="0.3">
      <c r="AW1369" s="194" t="s">
        <v>3153</v>
      </c>
      <c r="AX1369" s="195" t="s">
        <v>3154</v>
      </c>
      <c r="AY1369" s="123" t="str">
        <f t="shared" si="25"/>
        <v xml:space="preserve">T3163  Burns involving 60-69% of body surface with 30-39% third degree burns </v>
      </c>
    </row>
    <row r="1370" spans="49:51" x14ac:dyDescent="0.3">
      <c r="AW1370" s="194" t="s">
        <v>3155</v>
      </c>
      <c r="AX1370" s="195" t="s">
        <v>3156</v>
      </c>
      <c r="AY1370" s="123" t="str">
        <f t="shared" si="25"/>
        <v xml:space="preserve">T3164  Burns involving 60-69% of body surface with 40-49% third degree burns </v>
      </c>
    </row>
    <row r="1371" spans="49:51" x14ac:dyDescent="0.3">
      <c r="AW1371" s="194" t="s">
        <v>3157</v>
      </c>
      <c r="AX1371" s="195" t="s">
        <v>3158</v>
      </c>
      <c r="AY1371" s="123" t="str">
        <f t="shared" si="25"/>
        <v xml:space="preserve">T3165  Burns involving 60-69% of body surface with 50-59% third degree burns </v>
      </c>
    </row>
    <row r="1372" spans="49:51" x14ac:dyDescent="0.3">
      <c r="AW1372" s="194" t="s">
        <v>3159</v>
      </c>
      <c r="AX1372" s="195" t="s">
        <v>3160</v>
      </c>
      <c r="AY1372" s="123" t="str">
        <f t="shared" si="25"/>
        <v xml:space="preserve">T3166  Burns involving 60-69% of body surface with 60-69% third degree burns </v>
      </c>
    </row>
    <row r="1373" spans="49:51" x14ac:dyDescent="0.3">
      <c r="AW1373" s="194" t="s">
        <v>3161</v>
      </c>
      <c r="AX1373" s="195" t="s">
        <v>3162</v>
      </c>
      <c r="AY1373" s="123" t="str">
        <f t="shared" si="25"/>
        <v xml:space="preserve">T3171  Burns involving 70-79% of body surface with 10-19% third degree burns </v>
      </c>
    </row>
    <row r="1374" spans="49:51" x14ac:dyDescent="0.3">
      <c r="AW1374" s="194" t="s">
        <v>3163</v>
      </c>
      <c r="AX1374" s="195" t="s">
        <v>3164</v>
      </c>
      <c r="AY1374" s="123" t="str">
        <f t="shared" si="25"/>
        <v xml:space="preserve">T3172  Burns involving 70-79% of body surface with 20-29% third degree burns </v>
      </c>
    </row>
    <row r="1375" spans="49:51" x14ac:dyDescent="0.3">
      <c r="AW1375" s="194" t="s">
        <v>3165</v>
      </c>
      <c r="AX1375" s="195" t="s">
        <v>3166</v>
      </c>
      <c r="AY1375" s="123" t="str">
        <f t="shared" si="25"/>
        <v xml:space="preserve">T3173  Burns involving 70-79% of body surface with 30-39% third degree burns </v>
      </c>
    </row>
    <row r="1376" spans="49:51" x14ac:dyDescent="0.3">
      <c r="AW1376" s="194" t="s">
        <v>3167</v>
      </c>
      <c r="AX1376" s="195" t="s">
        <v>3168</v>
      </c>
      <c r="AY1376" s="123" t="str">
        <f t="shared" si="25"/>
        <v xml:space="preserve">T3174  Burns involving 70-79% of body surface with 40-49% third degree burns </v>
      </c>
    </row>
    <row r="1377" spans="49:51" x14ac:dyDescent="0.3">
      <c r="AW1377" s="194" t="s">
        <v>3169</v>
      </c>
      <c r="AX1377" s="195" t="s">
        <v>3170</v>
      </c>
      <c r="AY1377" s="123" t="str">
        <f t="shared" si="25"/>
        <v xml:space="preserve">T3175  Burns involving 70-79% of body surface with 50-59% third degree burns </v>
      </c>
    </row>
    <row r="1378" spans="49:51" x14ac:dyDescent="0.3">
      <c r="AW1378" s="194" t="s">
        <v>3171</v>
      </c>
      <c r="AX1378" s="195" t="s">
        <v>3172</v>
      </c>
      <c r="AY1378" s="123" t="str">
        <f t="shared" si="25"/>
        <v xml:space="preserve">T3176  Burns involving 70-79% of body surface with 60-69% third degree burns </v>
      </c>
    </row>
    <row r="1379" spans="49:51" x14ac:dyDescent="0.3">
      <c r="AW1379" s="194" t="s">
        <v>3173</v>
      </c>
      <c r="AX1379" s="195" t="s">
        <v>3174</v>
      </c>
      <c r="AY1379" s="123" t="str">
        <f t="shared" si="25"/>
        <v xml:space="preserve">T3177  Burns involving 70-79% of body surface with 70-79% third degree burns </v>
      </c>
    </row>
    <row r="1380" spans="49:51" x14ac:dyDescent="0.3">
      <c r="AW1380" s="194" t="s">
        <v>3175</v>
      </c>
      <c r="AX1380" s="195" t="s">
        <v>3176</v>
      </c>
      <c r="AY1380" s="123" t="str">
        <f t="shared" si="25"/>
        <v xml:space="preserve">T3181  Burns involving 80-89% of body surface with 10-19% third degree burns </v>
      </c>
    </row>
    <row r="1381" spans="49:51" x14ac:dyDescent="0.3">
      <c r="AW1381" s="194" t="s">
        <v>3177</v>
      </c>
      <c r="AX1381" s="195" t="s">
        <v>3178</v>
      </c>
      <c r="AY1381" s="123" t="str">
        <f t="shared" si="25"/>
        <v xml:space="preserve">T3182  Burns involving 80-89% of body surface with 20-29% third degree burns </v>
      </c>
    </row>
    <row r="1382" spans="49:51" x14ac:dyDescent="0.3">
      <c r="AW1382" s="194" t="s">
        <v>3179</v>
      </c>
      <c r="AX1382" s="195" t="s">
        <v>3180</v>
      </c>
      <c r="AY1382" s="123" t="str">
        <f t="shared" si="25"/>
        <v xml:space="preserve">T3183  Burns involving 80-89% of body surface with 30-39% third degree burns </v>
      </c>
    </row>
    <row r="1383" spans="49:51" x14ac:dyDescent="0.3">
      <c r="AW1383" s="194" t="s">
        <v>3181</v>
      </c>
      <c r="AX1383" s="195" t="s">
        <v>3182</v>
      </c>
      <c r="AY1383" s="123" t="str">
        <f t="shared" si="25"/>
        <v xml:space="preserve">T3184  Burns involving 80-89% of body surface with 40-49% third degree burns </v>
      </c>
    </row>
    <row r="1384" spans="49:51" x14ac:dyDescent="0.3">
      <c r="AW1384" s="194" t="s">
        <v>3183</v>
      </c>
      <c r="AX1384" s="195" t="s">
        <v>3184</v>
      </c>
      <c r="AY1384" s="123" t="str">
        <f t="shared" si="25"/>
        <v xml:space="preserve">T3185  Burns involving 80-89% of body surface with 50-59% third degree burns </v>
      </c>
    </row>
    <row r="1385" spans="49:51" x14ac:dyDescent="0.3">
      <c r="AW1385" s="194" t="s">
        <v>3185</v>
      </c>
      <c r="AX1385" s="195" t="s">
        <v>3186</v>
      </c>
      <c r="AY1385" s="123" t="str">
        <f t="shared" si="25"/>
        <v xml:space="preserve">T3186  Burns involving 80-89% of body surface with 60-69% third degree burns </v>
      </c>
    </row>
    <row r="1386" spans="49:51" x14ac:dyDescent="0.3">
      <c r="AW1386" s="194" t="s">
        <v>3187</v>
      </c>
      <c r="AX1386" s="195" t="s">
        <v>3188</v>
      </c>
      <c r="AY1386" s="123" t="str">
        <f t="shared" si="25"/>
        <v xml:space="preserve">T3187  Burns involving 80-89% of body surface with 70-79% third degree burns </v>
      </c>
    </row>
    <row r="1387" spans="49:51" x14ac:dyDescent="0.3">
      <c r="AW1387" s="194" t="s">
        <v>3189</v>
      </c>
      <c r="AX1387" s="195" t="s">
        <v>3190</v>
      </c>
      <c r="AY1387" s="123" t="str">
        <f t="shared" si="25"/>
        <v xml:space="preserve">T3188  Burns involving 80-89% of body surface with 80-89% third degree burns </v>
      </c>
    </row>
    <row r="1388" spans="49:51" x14ac:dyDescent="0.3">
      <c r="AW1388" s="194" t="s">
        <v>3191</v>
      </c>
      <c r="AX1388" s="195" t="s">
        <v>3192</v>
      </c>
      <c r="AY1388" s="123" t="str">
        <f t="shared" si="25"/>
        <v xml:space="preserve">T3191  Burns involving 90% or more of body surface with 10-19% third degree burns </v>
      </c>
    </row>
    <row r="1389" spans="49:51" x14ac:dyDescent="0.3">
      <c r="AW1389" s="194" t="s">
        <v>3193</v>
      </c>
      <c r="AX1389" s="195" t="s">
        <v>3194</v>
      </c>
      <c r="AY1389" s="123" t="str">
        <f t="shared" si="25"/>
        <v xml:space="preserve">T3192  Burns involving 90% or more of body surface with 20-29% third degree burns </v>
      </c>
    </row>
    <row r="1390" spans="49:51" x14ac:dyDescent="0.3">
      <c r="AW1390" s="194" t="s">
        <v>3195</v>
      </c>
      <c r="AX1390" s="195" t="s">
        <v>3196</v>
      </c>
      <c r="AY1390" s="123" t="str">
        <f t="shared" si="25"/>
        <v xml:space="preserve">T3193  Burns involving 90% or more of body surface with 30-39% third degree burns </v>
      </c>
    </row>
    <row r="1391" spans="49:51" x14ac:dyDescent="0.3">
      <c r="AW1391" s="194" t="s">
        <v>3197</v>
      </c>
      <c r="AX1391" s="195" t="s">
        <v>3198</v>
      </c>
      <c r="AY1391" s="123" t="str">
        <f t="shared" si="25"/>
        <v xml:space="preserve">T3194  Burns involving 90% or more of body surface with 40-49% third degree burns </v>
      </c>
    </row>
    <row r="1392" spans="49:51" x14ac:dyDescent="0.3">
      <c r="AW1392" s="194" t="s">
        <v>3199</v>
      </c>
      <c r="AX1392" s="195" t="s">
        <v>3200</v>
      </c>
      <c r="AY1392" s="123" t="str">
        <f t="shared" si="25"/>
        <v xml:space="preserve">T3195  Burns involving 90% or more of body surface with 50-59% third degree burns </v>
      </c>
    </row>
    <row r="1393" spans="49:51" x14ac:dyDescent="0.3">
      <c r="AW1393" s="194" t="s">
        <v>3201</v>
      </c>
      <c r="AX1393" s="195" t="s">
        <v>3202</v>
      </c>
      <c r="AY1393" s="123" t="str">
        <f t="shared" si="25"/>
        <v xml:space="preserve">T3196  Burns involving 90% or more of body surface with 60-69% third degree burns </v>
      </c>
    </row>
    <row r="1394" spans="49:51" x14ac:dyDescent="0.3">
      <c r="AW1394" s="194" t="s">
        <v>3203</v>
      </c>
      <c r="AX1394" s="195" t="s">
        <v>3204</v>
      </c>
      <c r="AY1394" s="123" t="str">
        <f t="shared" si="25"/>
        <v xml:space="preserve">T3197  Burns involving 90% or more of body surface with 70-79% third degree burns </v>
      </c>
    </row>
    <row r="1395" spans="49:51" x14ac:dyDescent="0.3">
      <c r="AW1395" s="194" t="s">
        <v>3205</v>
      </c>
      <c r="AX1395" s="195" t="s">
        <v>3206</v>
      </c>
      <c r="AY1395" s="123" t="str">
        <f t="shared" si="25"/>
        <v xml:space="preserve">T3198  Burns involving 90% or more of body surface with 80-89% third degree burns </v>
      </c>
    </row>
    <row r="1396" spans="49:51" x14ac:dyDescent="0.3">
      <c r="AW1396" s="194" t="s">
        <v>3207</v>
      </c>
      <c r="AX1396" s="195" t="s">
        <v>3208</v>
      </c>
      <c r="AY1396" s="123" t="str">
        <f t="shared" si="25"/>
        <v xml:space="preserve">T3199  Burns involving 90% or more of body surface with 90% or more third degree burns </v>
      </c>
    </row>
    <row r="1397" spans="49:51" x14ac:dyDescent="0.3">
      <c r="AW1397" s="194" t="s">
        <v>3209</v>
      </c>
      <c r="AX1397" s="195" t="s">
        <v>3210</v>
      </c>
      <c r="AY1397" s="123" t="str">
        <f t="shared" si="25"/>
        <v xml:space="preserve">T3211  Corrosions involving 10-19% of body surface with 10-19% third degree corrosion </v>
      </c>
    </row>
    <row r="1398" spans="49:51" x14ac:dyDescent="0.3">
      <c r="AW1398" s="194" t="s">
        <v>3211</v>
      </c>
      <c r="AX1398" s="195" t="s">
        <v>3212</v>
      </c>
      <c r="AY1398" s="123" t="str">
        <f t="shared" si="25"/>
        <v xml:space="preserve">T3221  Corrosions involving 20-29% of body surface with 10-19% third degree corrosion </v>
      </c>
    </row>
    <row r="1399" spans="49:51" x14ac:dyDescent="0.3">
      <c r="AW1399" s="194" t="s">
        <v>3213</v>
      </c>
      <c r="AX1399" s="195" t="s">
        <v>3214</v>
      </c>
      <c r="AY1399" s="123" t="str">
        <f t="shared" si="25"/>
        <v xml:space="preserve">T3222  Corrosions involving 20-29% of body surface with 20-29% third degree corrosion </v>
      </c>
    </row>
    <row r="1400" spans="49:51" x14ac:dyDescent="0.3">
      <c r="AW1400" s="194" t="s">
        <v>3215</v>
      </c>
      <c r="AX1400" s="195" t="s">
        <v>3216</v>
      </c>
      <c r="AY1400" s="123" t="str">
        <f t="shared" si="25"/>
        <v xml:space="preserve">T3231  Corrosions involving 30-39% of body surface with 10-19% third degree corrosion </v>
      </c>
    </row>
    <row r="1401" spans="49:51" x14ac:dyDescent="0.3">
      <c r="AW1401" s="194" t="s">
        <v>3217</v>
      </c>
      <c r="AX1401" s="195" t="s">
        <v>3218</v>
      </c>
      <c r="AY1401" s="123" t="str">
        <f t="shared" si="25"/>
        <v xml:space="preserve">T3232  Corrosions involving 30-39% of body surface with 20-29% third degree corrosion </v>
      </c>
    </row>
    <row r="1402" spans="49:51" x14ac:dyDescent="0.3">
      <c r="AW1402" s="194" t="s">
        <v>3219</v>
      </c>
      <c r="AX1402" s="195" t="s">
        <v>3220</v>
      </c>
      <c r="AY1402" s="123" t="str">
        <f t="shared" si="25"/>
        <v xml:space="preserve">T3233  Corrosions involving 30-39% of body surface with 30-39% third degree corrosion </v>
      </c>
    </row>
    <row r="1403" spans="49:51" x14ac:dyDescent="0.3">
      <c r="AW1403" s="194" t="s">
        <v>3221</v>
      </c>
      <c r="AX1403" s="195" t="s">
        <v>3222</v>
      </c>
      <c r="AY1403" s="123" t="str">
        <f t="shared" si="25"/>
        <v xml:space="preserve">T3241  Corrosions involving 40-49% of body surface with 10-19% third degree corrosion </v>
      </c>
    </row>
    <row r="1404" spans="49:51" x14ac:dyDescent="0.3">
      <c r="AW1404" s="194" t="s">
        <v>3223</v>
      </c>
      <c r="AX1404" s="195" t="s">
        <v>3224</v>
      </c>
      <c r="AY1404" s="123" t="str">
        <f t="shared" si="25"/>
        <v xml:space="preserve">T3242  Corrosions involving 40-49% of body surface with 20-29% third degree corrosion </v>
      </c>
    </row>
    <row r="1405" spans="49:51" x14ac:dyDescent="0.3">
      <c r="AW1405" s="194" t="s">
        <v>3225</v>
      </c>
      <c r="AX1405" s="195" t="s">
        <v>3226</v>
      </c>
      <c r="AY1405" s="123" t="str">
        <f t="shared" si="25"/>
        <v xml:space="preserve">T3243  Corrosions involving 40-49% of body surface with 30-39% third degree corrosion </v>
      </c>
    </row>
    <row r="1406" spans="49:51" x14ac:dyDescent="0.3">
      <c r="AW1406" s="194" t="s">
        <v>3227</v>
      </c>
      <c r="AX1406" s="195" t="s">
        <v>3228</v>
      </c>
      <c r="AY1406" s="123" t="str">
        <f t="shared" si="25"/>
        <v xml:space="preserve">T3244  Corrosions involving 40-49% of body surface with 40-49% third degree corrosion </v>
      </c>
    </row>
    <row r="1407" spans="49:51" x14ac:dyDescent="0.3">
      <c r="AW1407" s="194" t="s">
        <v>3229</v>
      </c>
      <c r="AX1407" s="195" t="s">
        <v>3230</v>
      </c>
      <c r="AY1407" s="123" t="str">
        <f t="shared" si="25"/>
        <v xml:space="preserve">T3251  Corrosions involving 50-59% of body surface with 10-19% third degree corrosion </v>
      </c>
    </row>
    <row r="1408" spans="49:51" x14ac:dyDescent="0.3">
      <c r="AW1408" s="194" t="s">
        <v>3231</v>
      </c>
      <c r="AX1408" s="195" t="s">
        <v>3232</v>
      </c>
      <c r="AY1408" s="123" t="str">
        <f t="shared" si="25"/>
        <v xml:space="preserve">T3252  Corrosions involving 50-59% of body surface with 20-29% third degree corrosion </v>
      </c>
    </row>
    <row r="1409" spans="49:51" x14ac:dyDescent="0.3">
      <c r="AW1409" s="194" t="s">
        <v>3233</v>
      </c>
      <c r="AX1409" s="195" t="s">
        <v>3234</v>
      </c>
      <c r="AY1409" s="123" t="str">
        <f t="shared" si="25"/>
        <v xml:space="preserve">T3253  Corrosions involving 50-59% of body surface with 30-39% third degree corrosion </v>
      </c>
    </row>
    <row r="1410" spans="49:51" x14ac:dyDescent="0.3">
      <c r="AW1410" s="194" t="s">
        <v>3235</v>
      </c>
      <c r="AX1410" s="195" t="s">
        <v>3236</v>
      </c>
      <c r="AY1410" s="123" t="str">
        <f t="shared" si="25"/>
        <v xml:space="preserve">T3254  Corrosions involving 50-59% of body surface with 40-49% third degree corrosion </v>
      </c>
    </row>
    <row r="1411" spans="49:51" x14ac:dyDescent="0.3">
      <c r="AW1411" s="194" t="s">
        <v>3237</v>
      </c>
      <c r="AX1411" s="195" t="s">
        <v>3238</v>
      </c>
      <c r="AY1411" s="123" t="str">
        <f t="shared" ref="AY1411:AY1474" si="26">AW1411&amp;" "&amp;AX1411</f>
        <v xml:space="preserve">T3255  Corrosions involving 50-59% of body surface with 50-59% third degree corrosion </v>
      </c>
    </row>
    <row r="1412" spans="49:51" x14ac:dyDescent="0.3">
      <c r="AW1412" s="194" t="s">
        <v>3239</v>
      </c>
      <c r="AX1412" s="195" t="s">
        <v>3240</v>
      </c>
      <c r="AY1412" s="123" t="str">
        <f t="shared" si="26"/>
        <v xml:space="preserve">T3261  Corrosions involving 60-69% of body surface with 10-19% third degree corrosion </v>
      </c>
    </row>
    <row r="1413" spans="49:51" x14ac:dyDescent="0.3">
      <c r="AW1413" s="194" t="s">
        <v>3241</v>
      </c>
      <c r="AX1413" s="195" t="s">
        <v>3242</v>
      </c>
      <c r="AY1413" s="123" t="str">
        <f t="shared" si="26"/>
        <v xml:space="preserve">T3262  Corrosions involving 60-69% of body surface with 20-29% third degree corrosion </v>
      </c>
    </row>
    <row r="1414" spans="49:51" x14ac:dyDescent="0.3">
      <c r="AW1414" s="194" t="s">
        <v>3243</v>
      </c>
      <c r="AX1414" s="195" t="s">
        <v>3244</v>
      </c>
      <c r="AY1414" s="123" t="str">
        <f t="shared" si="26"/>
        <v xml:space="preserve">T3263  Corrosions involving 60-69% of body surface with 30-39% third degree corrosion </v>
      </c>
    </row>
    <row r="1415" spans="49:51" x14ac:dyDescent="0.3">
      <c r="AW1415" s="194" t="s">
        <v>3245</v>
      </c>
      <c r="AX1415" s="195" t="s">
        <v>3246</v>
      </c>
      <c r="AY1415" s="123" t="str">
        <f t="shared" si="26"/>
        <v xml:space="preserve">T3264  Corrosions involving 60-69% of body surface with 40-49% third degree corrosion </v>
      </c>
    </row>
    <row r="1416" spans="49:51" x14ac:dyDescent="0.3">
      <c r="AW1416" s="194" t="s">
        <v>3247</v>
      </c>
      <c r="AX1416" s="195" t="s">
        <v>3248</v>
      </c>
      <c r="AY1416" s="123" t="str">
        <f t="shared" si="26"/>
        <v xml:space="preserve">T3265  Corrosions involving 60-69% of body surface with 50-59% third degree corrosion </v>
      </c>
    </row>
    <row r="1417" spans="49:51" x14ac:dyDescent="0.3">
      <c r="AW1417" s="194" t="s">
        <v>3249</v>
      </c>
      <c r="AX1417" s="195" t="s">
        <v>3250</v>
      </c>
      <c r="AY1417" s="123" t="str">
        <f t="shared" si="26"/>
        <v xml:space="preserve">T3266  Corrosions involving 60-69% of body surface with 60-69% third degree corrosion </v>
      </c>
    </row>
    <row r="1418" spans="49:51" x14ac:dyDescent="0.3">
      <c r="AW1418" s="194" t="s">
        <v>3251</v>
      </c>
      <c r="AX1418" s="195" t="s">
        <v>3252</v>
      </c>
      <c r="AY1418" s="123" t="str">
        <f t="shared" si="26"/>
        <v xml:space="preserve">T3271  Corrosions involving 70-79% of body surface with 10-19% third degree corrosion </v>
      </c>
    </row>
    <row r="1419" spans="49:51" x14ac:dyDescent="0.3">
      <c r="AW1419" s="194" t="s">
        <v>3253</v>
      </c>
      <c r="AX1419" s="195" t="s">
        <v>3254</v>
      </c>
      <c r="AY1419" s="123" t="str">
        <f t="shared" si="26"/>
        <v xml:space="preserve">T3272  Corrosions involving 70-79% of body surface with 20-29% third degree corrosion </v>
      </c>
    </row>
    <row r="1420" spans="49:51" x14ac:dyDescent="0.3">
      <c r="AW1420" s="194" t="s">
        <v>3255</v>
      </c>
      <c r="AX1420" s="195" t="s">
        <v>3256</v>
      </c>
      <c r="AY1420" s="123" t="str">
        <f t="shared" si="26"/>
        <v xml:space="preserve">T3273  Corrosions involving 70-79% of body surface with 30-39% third degree corrosion </v>
      </c>
    </row>
    <row r="1421" spans="49:51" x14ac:dyDescent="0.3">
      <c r="AW1421" s="194" t="s">
        <v>3257</v>
      </c>
      <c r="AX1421" s="195" t="s">
        <v>3258</v>
      </c>
      <c r="AY1421" s="123" t="str">
        <f t="shared" si="26"/>
        <v xml:space="preserve">T3274  Corrosions involving 70-79% of body surface with 40-49% third degree corrosion </v>
      </c>
    </row>
    <row r="1422" spans="49:51" x14ac:dyDescent="0.3">
      <c r="AW1422" s="194" t="s">
        <v>3259</v>
      </c>
      <c r="AX1422" s="195" t="s">
        <v>3260</v>
      </c>
      <c r="AY1422" s="123" t="str">
        <f t="shared" si="26"/>
        <v xml:space="preserve">T3275  Corrosions involving 70-79% of body surface with 50-59% third degree corrosion </v>
      </c>
    </row>
    <row r="1423" spans="49:51" x14ac:dyDescent="0.3">
      <c r="AW1423" s="194" t="s">
        <v>3261</v>
      </c>
      <c r="AX1423" s="195" t="s">
        <v>3262</v>
      </c>
      <c r="AY1423" s="123" t="str">
        <f t="shared" si="26"/>
        <v xml:space="preserve">T3276  Corrosions involving 70-79% of body surface with 60-69% third degree corrosion </v>
      </c>
    </row>
    <row r="1424" spans="49:51" x14ac:dyDescent="0.3">
      <c r="AW1424" s="194" t="s">
        <v>3263</v>
      </c>
      <c r="AX1424" s="195" t="s">
        <v>3264</v>
      </c>
      <c r="AY1424" s="123" t="str">
        <f t="shared" si="26"/>
        <v xml:space="preserve">T3277  Corrosions involving 70-79% of body surface with 70-79% third degree corrosion </v>
      </c>
    </row>
    <row r="1425" spans="49:51" x14ac:dyDescent="0.3">
      <c r="AW1425" s="194" t="s">
        <v>3265</v>
      </c>
      <c r="AX1425" s="195" t="s">
        <v>3266</v>
      </c>
      <c r="AY1425" s="123" t="str">
        <f t="shared" si="26"/>
        <v xml:space="preserve">T3281  Corrosions involving 80-89% of body surface with 10-19% third degree corrosion </v>
      </c>
    </row>
    <row r="1426" spans="49:51" x14ac:dyDescent="0.3">
      <c r="AW1426" s="194" t="s">
        <v>3267</v>
      </c>
      <c r="AX1426" s="195" t="s">
        <v>3268</v>
      </c>
      <c r="AY1426" s="123" t="str">
        <f t="shared" si="26"/>
        <v xml:space="preserve">T3282  Corrosions involving 80-89% of body surface with 20-29% third degree corrosion </v>
      </c>
    </row>
    <row r="1427" spans="49:51" x14ac:dyDescent="0.3">
      <c r="AW1427" s="194" t="s">
        <v>3269</v>
      </c>
      <c r="AX1427" s="195" t="s">
        <v>3270</v>
      </c>
      <c r="AY1427" s="123" t="str">
        <f t="shared" si="26"/>
        <v xml:space="preserve">T3283  Corrosions involving 80-89% of body surface with 30-39% third degree corrosion </v>
      </c>
    </row>
    <row r="1428" spans="49:51" x14ac:dyDescent="0.3">
      <c r="AW1428" s="194" t="s">
        <v>3271</v>
      </c>
      <c r="AX1428" s="195" t="s">
        <v>3272</v>
      </c>
      <c r="AY1428" s="123" t="str">
        <f t="shared" si="26"/>
        <v xml:space="preserve">T3284  Corrosions involving 80-89% of body surface with 40-49% third degree corrosion </v>
      </c>
    </row>
    <row r="1429" spans="49:51" x14ac:dyDescent="0.3">
      <c r="AW1429" s="194" t="s">
        <v>3273</v>
      </c>
      <c r="AX1429" s="195" t="s">
        <v>3274</v>
      </c>
      <c r="AY1429" s="123" t="str">
        <f t="shared" si="26"/>
        <v xml:space="preserve">T3285  Corrosions involving 80-89% of body surface with 50-59% third degree corrosion </v>
      </c>
    </row>
    <row r="1430" spans="49:51" x14ac:dyDescent="0.3">
      <c r="AW1430" s="194" t="s">
        <v>3275</v>
      </c>
      <c r="AX1430" s="195" t="s">
        <v>3276</v>
      </c>
      <c r="AY1430" s="123" t="str">
        <f t="shared" si="26"/>
        <v xml:space="preserve">T3286  Corrosions involving 80-89% of body surface with 60-69% third degree corrosion </v>
      </c>
    </row>
    <row r="1431" spans="49:51" x14ac:dyDescent="0.3">
      <c r="AW1431" s="194" t="s">
        <v>3277</v>
      </c>
      <c r="AX1431" s="195" t="s">
        <v>3278</v>
      </c>
      <c r="AY1431" s="123" t="str">
        <f t="shared" si="26"/>
        <v xml:space="preserve">T3287  Corrosions involving 80-89% of body surface with 70-79% third degree corrosion </v>
      </c>
    </row>
    <row r="1432" spans="49:51" x14ac:dyDescent="0.3">
      <c r="AW1432" s="194" t="s">
        <v>3279</v>
      </c>
      <c r="AX1432" s="195" t="s">
        <v>3280</v>
      </c>
      <c r="AY1432" s="123" t="str">
        <f t="shared" si="26"/>
        <v xml:space="preserve">T3288  Corrosions involving 80-89% of body surface with 80-89% third degree corrosion </v>
      </c>
    </row>
    <row r="1433" spans="49:51" x14ac:dyDescent="0.3">
      <c r="AW1433" s="194" t="s">
        <v>3281</v>
      </c>
      <c r="AX1433" s="195" t="s">
        <v>3282</v>
      </c>
      <c r="AY1433" s="123" t="str">
        <f t="shared" si="26"/>
        <v xml:space="preserve">T3291  Corrosions involving 90% or more of body surface with 10-19% third degree corrosion </v>
      </c>
    </row>
    <row r="1434" spans="49:51" x14ac:dyDescent="0.3">
      <c r="AW1434" s="194" t="s">
        <v>3283</v>
      </c>
      <c r="AX1434" s="195" t="s">
        <v>3284</v>
      </c>
      <c r="AY1434" s="123" t="str">
        <f t="shared" si="26"/>
        <v xml:space="preserve">T3292  Corrosions involving 90% or more of body surface with 20-29% third degree corrosion </v>
      </c>
    </row>
    <row r="1435" spans="49:51" x14ac:dyDescent="0.3">
      <c r="AW1435" s="194" t="s">
        <v>3285</v>
      </c>
      <c r="AX1435" s="195" t="s">
        <v>3286</v>
      </c>
      <c r="AY1435" s="123" t="str">
        <f t="shared" si="26"/>
        <v xml:space="preserve">T3293  Corrosions involving 90% or more of body surface with 30-39% third degree corrosion </v>
      </c>
    </row>
    <row r="1436" spans="49:51" x14ac:dyDescent="0.3">
      <c r="AW1436" s="194" t="s">
        <v>3287</v>
      </c>
      <c r="AX1436" s="195" t="s">
        <v>3288</v>
      </c>
      <c r="AY1436" s="123" t="str">
        <f t="shared" si="26"/>
        <v xml:space="preserve">T3294  Corrosions involving 90% or more of body surface with 40-49% third degree corrosion </v>
      </c>
    </row>
    <row r="1437" spans="49:51" x14ac:dyDescent="0.3">
      <c r="AW1437" s="194" t="s">
        <v>3289</v>
      </c>
      <c r="AX1437" s="195" t="s">
        <v>3290</v>
      </c>
      <c r="AY1437" s="123" t="str">
        <f t="shared" si="26"/>
        <v xml:space="preserve">T3295  Corrosions involving 90% or more of body surface with 50-59% third degree corrosion </v>
      </c>
    </row>
    <row r="1438" spans="49:51" x14ac:dyDescent="0.3">
      <c r="AW1438" s="194" t="s">
        <v>3291</v>
      </c>
      <c r="AX1438" s="195" t="s">
        <v>3292</v>
      </c>
      <c r="AY1438" s="123" t="str">
        <f t="shared" si="26"/>
        <v xml:space="preserve">T3296  Corrosions involving 90% or more of body surface with 60-69% third degree corrosion </v>
      </c>
    </row>
    <row r="1439" spans="49:51" x14ac:dyDescent="0.3">
      <c r="AW1439" s="194" t="s">
        <v>3293</v>
      </c>
      <c r="AX1439" s="195" t="s">
        <v>3294</v>
      </c>
      <c r="AY1439" s="123" t="str">
        <f t="shared" si="26"/>
        <v xml:space="preserve">T3297  Corrosions involving 90% or more of body surface with 70-79% third degree corrosion </v>
      </c>
    </row>
    <row r="1440" spans="49:51" x14ac:dyDescent="0.3">
      <c r="AW1440" s="194" t="s">
        <v>3295</v>
      </c>
      <c r="AX1440" s="195" t="s">
        <v>3296</v>
      </c>
      <c r="AY1440" s="123" t="str">
        <f t="shared" si="26"/>
        <v xml:space="preserve">T3298  Corrosions involving 90% or more of body surface with 80-89% third degree corrosion </v>
      </c>
    </row>
    <row r="1441" spans="49:51" x14ac:dyDescent="0.3">
      <c r="AW1441" s="194" t="s">
        <v>3297</v>
      </c>
      <c r="AX1441" s="195" t="s">
        <v>3298</v>
      </c>
      <c r="AY1441" s="123" t="str">
        <f t="shared" si="26"/>
        <v xml:space="preserve">T3299  Corrosions involving 90% or more of body surface with 90% or more third degree corrosion </v>
      </c>
    </row>
    <row r="1442" spans="49:51" x14ac:dyDescent="0.3">
      <c r="AW1442" s="194" t="s">
        <v>3299</v>
      </c>
      <c r="AX1442" s="195" t="s">
        <v>3300</v>
      </c>
      <c r="AY1442" s="123" t="str">
        <f t="shared" si="26"/>
        <v xml:space="preserve">G40011  Localization-related (focal) (partial) idiopathic epilepsy and epileptic syndromes with seizures of localized onset, intractable, with status epilepticus </v>
      </c>
    </row>
    <row r="1443" spans="49:51" x14ac:dyDescent="0.3">
      <c r="AW1443" s="194" t="s">
        <v>3301</v>
      </c>
      <c r="AX1443" s="195" t="s">
        <v>3302</v>
      </c>
      <c r="AY1443" s="123" t="str">
        <f t="shared" si="26"/>
        <v xml:space="preserve">G40019  Localization-related (focal) (partial) idiopathic epilepsy and epileptic syndromes with seizures of localized onset, intractable, without status epilepticus </v>
      </c>
    </row>
    <row r="1444" spans="49:51" x14ac:dyDescent="0.3">
      <c r="AW1444" s="194" t="s">
        <v>3303</v>
      </c>
      <c r="AX1444" s="195" t="s">
        <v>3304</v>
      </c>
      <c r="AY1444" s="123" t="str">
        <f t="shared" si="26"/>
        <v xml:space="preserve">G40111  Localization-related (focal) (partial) symptomatic epilepsy and epileptic syndromes with simple partial seizures, intractable, with status epilepticus </v>
      </c>
    </row>
    <row r="1445" spans="49:51" x14ac:dyDescent="0.3">
      <c r="AW1445" s="194" t="s">
        <v>3305</v>
      </c>
      <c r="AX1445" s="195" t="s">
        <v>3306</v>
      </c>
      <c r="AY1445" s="123" t="str">
        <f t="shared" si="26"/>
        <v xml:space="preserve">G40119  Localization-related (focal) (partial) symptomatic epilepsy and epileptic syndromes with simple partial seizures, intractable, without status epilepticus </v>
      </c>
    </row>
    <row r="1446" spans="49:51" x14ac:dyDescent="0.3">
      <c r="AW1446" s="194" t="s">
        <v>3307</v>
      </c>
      <c r="AX1446" s="195" t="s">
        <v>3308</v>
      </c>
      <c r="AY1446" s="123" t="str">
        <f t="shared" si="26"/>
        <v xml:space="preserve">G40211  Localization-related (focal) (partial) symptomatic epilepsy and epileptic syndromes with complex partial seizures, intractable, with status epilepticus </v>
      </c>
    </row>
    <row r="1447" spans="49:51" x14ac:dyDescent="0.3">
      <c r="AW1447" s="194" t="s">
        <v>3309</v>
      </c>
      <c r="AX1447" s="195" t="s">
        <v>3310</v>
      </c>
      <c r="AY1447" s="123" t="str">
        <f t="shared" si="26"/>
        <v xml:space="preserve">G40219  Localization-related (focal) (partial) symptomatic epilepsy and epileptic syndromes with complex partial seizures, intractable, without status epilepticus </v>
      </c>
    </row>
    <row r="1448" spans="49:51" x14ac:dyDescent="0.3">
      <c r="AW1448" s="194" t="s">
        <v>3311</v>
      </c>
      <c r="AX1448" s="195" t="s">
        <v>3312</v>
      </c>
      <c r="AY1448" s="123" t="str">
        <f t="shared" si="26"/>
        <v xml:space="preserve">G40311  Generalized idiopathic epilepsy and epileptic syndromes, intractable, with status epilepticus </v>
      </c>
    </row>
    <row r="1449" spans="49:51" x14ac:dyDescent="0.3">
      <c r="AW1449" s="194" t="s">
        <v>3313</v>
      </c>
      <c r="AX1449" s="195" t="s">
        <v>3314</v>
      </c>
      <c r="AY1449" s="123" t="str">
        <f t="shared" si="26"/>
        <v xml:space="preserve">G40319  Generalized idiopathic epilepsy and epileptic syndromes, intractable, without status epilepticus </v>
      </c>
    </row>
    <row r="1450" spans="49:51" x14ac:dyDescent="0.3">
      <c r="AW1450" s="194" t="s">
        <v>3315</v>
      </c>
      <c r="AX1450" s="195" t="s">
        <v>3316</v>
      </c>
      <c r="AY1450" s="123" t="str">
        <f t="shared" si="26"/>
        <v xml:space="preserve">G40411  Other generalized epilepsy and epileptic syndromes, intractable, with status epilepticus </v>
      </c>
    </row>
    <row r="1451" spans="49:51" x14ac:dyDescent="0.3">
      <c r="AW1451" s="194" t="s">
        <v>3317</v>
      </c>
      <c r="AX1451" s="195" t="s">
        <v>3318</v>
      </c>
      <c r="AY1451" s="123" t="str">
        <f t="shared" si="26"/>
        <v xml:space="preserve">G40419  Other generalized epilepsy and epileptic syndromes, intractable, without status epilepticus </v>
      </c>
    </row>
    <row r="1452" spans="49:51" x14ac:dyDescent="0.3">
      <c r="AW1452" s="194" t="s">
        <v>3319</v>
      </c>
      <c r="AX1452" s="195" t="s">
        <v>3320</v>
      </c>
      <c r="AY1452" s="123" t="str">
        <f t="shared" si="26"/>
        <v xml:space="preserve">G40803  Other epilepsy, intractable, with status epilepticus </v>
      </c>
    </row>
    <row r="1453" spans="49:51" x14ac:dyDescent="0.3">
      <c r="AW1453" s="194" t="s">
        <v>3321</v>
      </c>
      <c r="AX1453" s="195" t="s">
        <v>3322</v>
      </c>
      <c r="AY1453" s="123" t="str">
        <f t="shared" si="26"/>
        <v xml:space="preserve">G40804  Other epilepsy, intractable, without status epilepticus </v>
      </c>
    </row>
    <row r="1454" spans="49:51" x14ac:dyDescent="0.3">
      <c r="AW1454" s="194" t="s">
        <v>3323</v>
      </c>
      <c r="AX1454" s="195" t="s">
        <v>3324</v>
      </c>
      <c r="AY1454" s="123" t="str">
        <f t="shared" si="26"/>
        <v xml:space="preserve">G40813  Lennox-Gastaut syndrome, intractable, with status epilepticus </v>
      </c>
    </row>
    <row r="1455" spans="49:51" x14ac:dyDescent="0.3">
      <c r="AW1455" s="194" t="s">
        <v>3325</v>
      </c>
      <c r="AX1455" s="195" t="s">
        <v>3326</v>
      </c>
      <c r="AY1455" s="123" t="str">
        <f t="shared" si="26"/>
        <v xml:space="preserve">G40814  Lennox-Gastaut syndrome, intractable, without status epilepticus </v>
      </c>
    </row>
    <row r="1456" spans="49:51" x14ac:dyDescent="0.3">
      <c r="AW1456" s="194" t="s">
        <v>3327</v>
      </c>
      <c r="AX1456" s="195" t="s">
        <v>3328</v>
      </c>
      <c r="AY1456" s="123" t="str">
        <f t="shared" si="26"/>
        <v xml:space="preserve">G40823  Epileptic spasms, intractable, with status epilepticus </v>
      </c>
    </row>
    <row r="1457" spans="49:51" x14ac:dyDescent="0.3">
      <c r="AW1457" s="194" t="s">
        <v>3329</v>
      </c>
      <c r="AX1457" s="195" t="s">
        <v>3330</v>
      </c>
      <c r="AY1457" s="123" t="str">
        <f t="shared" si="26"/>
        <v xml:space="preserve">G40824  Epileptic spasms, intractable, without status epilepticus </v>
      </c>
    </row>
    <row r="1458" spans="49:51" x14ac:dyDescent="0.3">
      <c r="AW1458" s="194" t="s">
        <v>3331</v>
      </c>
      <c r="AX1458" s="195" t="s">
        <v>3332</v>
      </c>
      <c r="AY1458" s="123" t="str">
        <f t="shared" si="26"/>
        <v xml:space="preserve">G40911  Epilepsy, unspecified, intractable, with status epilepticus </v>
      </c>
    </row>
    <row r="1459" spans="49:51" x14ac:dyDescent="0.3">
      <c r="AW1459" s="194" t="s">
        <v>3333</v>
      </c>
      <c r="AX1459" s="195" t="s">
        <v>3334</v>
      </c>
      <c r="AY1459" s="123" t="str">
        <f t="shared" si="26"/>
        <v xml:space="preserve">G40919  Epilepsy, unspecified, intractable, without status epilepticus </v>
      </c>
    </row>
    <row r="1460" spans="49:51" x14ac:dyDescent="0.3">
      <c r="AW1460" s="194" t="s">
        <v>3335</v>
      </c>
      <c r="AX1460" s="195" t="s">
        <v>3336</v>
      </c>
      <c r="AY1460" s="123" t="str">
        <f t="shared" si="26"/>
        <v xml:space="preserve">G40A11  Absence epileptic syndrome, intractable, with status epilepticus </v>
      </c>
    </row>
    <row r="1461" spans="49:51" x14ac:dyDescent="0.3">
      <c r="AW1461" s="194" t="s">
        <v>3337</v>
      </c>
      <c r="AX1461" s="195" t="s">
        <v>3338</v>
      </c>
      <c r="AY1461" s="123" t="str">
        <f t="shared" si="26"/>
        <v xml:space="preserve">G40A19  Absence epileptic syndrome, intractable, without status epilepticus </v>
      </c>
    </row>
    <row r="1462" spans="49:51" x14ac:dyDescent="0.3">
      <c r="AW1462" s="194" t="s">
        <v>3339</v>
      </c>
      <c r="AX1462" s="195" t="s">
        <v>3340</v>
      </c>
      <c r="AY1462" s="123" t="str">
        <f t="shared" si="26"/>
        <v xml:space="preserve">G40B11  Juvenile myoclonic epilepsy, intractable, with status epilepticus </v>
      </c>
    </row>
    <row r="1463" spans="49:51" x14ac:dyDescent="0.3">
      <c r="AW1463" s="194" t="s">
        <v>3341</v>
      </c>
      <c r="AX1463" s="195" t="s">
        <v>3342</v>
      </c>
      <c r="AY1463" s="123" t="str">
        <f t="shared" si="26"/>
        <v xml:space="preserve">G40B19  Juvenile myoclonic epilepsy, intractable, without status epilepticus </v>
      </c>
    </row>
    <row r="1464" spans="49:51" x14ac:dyDescent="0.3">
      <c r="AW1464" s="194" t="s">
        <v>3343</v>
      </c>
      <c r="AX1464" s="195" t="s">
        <v>3344</v>
      </c>
      <c r="AY1464" s="123" t="str">
        <f t="shared" si="26"/>
        <v xml:space="preserve">D61810  Antineoplastic chemotherapy induced pancytopenia </v>
      </c>
    </row>
    <row r="1465" spans="49:51" x14ac:dyDescent="0.3">
      <c r="AW1465" s="194" t="s">
        <v>3345</v>
      </c>
      <c r="AX1465" s="195" t="s">
        <v>3346</v>
      </c>
      <c r="AY1465" s="123" t="str">
        <f t="shared" si="26"/>
        <v xml:space="preserve">D61811  Other drug-induced pancytopenia </v>
      </c>
    </row>
    <row r="1466" spans="49:51" x14ac:dyDescent="0.3">
      <c r="AW1466" s="194" t="s">
        <v>3347</v>
      </c>
      <c r="AX1466" s="195" t="s">
        <v>3348</v>
      </c>
      <c r="AY1466" s="123" t="str">
        <f t="shared" si="26"/>
        <v xml:space="preserve">D61818  Other pancytopenia </v>
      </c>
    </row>
    <row r="1467" spans="49:51" x14ac:dyDescent="0.3">
      <c r="AW1467" s="194" t="s">
        <v>3349</v>
      </c>
      <c r="AX1467" s="195" t="s">
        <v>3350</v>
      </c>
      <c r="AY1467" s="123" t="str">
        <f t="shared" si="26"/>
        <v xml:space="preserve">D700  Congenital agranulocytosis </v>
      </c>
    </row>
    <row r="1468" spans="49:51" x14ac:dyDescent="0.3">
      <c r="AW1468" s="194" t="s">
        <v>3351</v>
      </c>
      <c r="AX1468" s="195" t="s">
        <v>3352</v>
      </c>
      <c r="AY1468" s="123" t="str">
        <f t="shared" si="26"/>
        <v xml:space="preserve">D701  Agranulocytosis secondary to cancer chemotherapy </v>
      </c>
    </row>
    <row r="1469" spans="49:51" x14ac:dyDescent="0.3">
      <c r="AW1469" s="194" t="s">
        <v>3353</v>
      </c>
      <c r="AX1469" s="195" t="s">
        <v>3354</v>
      </c>
      <c r="AY1469" s="123" t="str">
        <f t="shared" si="26"/>
        <v xml:space="preserve">D702  Other drug-induced agranulocytosis </v>
      </c>
    </row>
    <row r="1470" spans="49:51" x14ac:dyDescent="0.3">
      <c r="AW1470" s="194" t="s">
        <v>3355</v>
      </c>
      <c r="AX1470" s="195" t="s">
        <v>3356</v>
      </c>
      <c r="AY1470" s="123" t="str">
        <f t="shared" si="26"/>
        <v xml:space="preserve">D703  Neutropenia due to infection </v>
      </c>
    </row>
    <row r="1471" spans="49:51" x14ac:dyDescent="0.3">
      <c r="AW1471" s="194" t="s">
        <v>3357</v>
      </c>
      <c r="AX1471" s="195" t="s">
        <v>3358</v>
      </c>
      <c r="AY1471" s="123" t="str">
        <f t="shared" si="26"/>
        <v xml:space="preserve">D704  Cyclic neutropenia </v>
      </c>
    </row>
    <row r="1472" spans="49:51" x14ac:dyDescent="0.3">
      <c r="AW1472" s="194" t="s">
        <v>3359</v>
      </c>
      <c r="AX1472" s="195" t="s">
        <v>3360</v>
      </c>
      <c r="AY1472" s="123" t="str">
        <f t="shared" si="26"/>
        <v xml:space="preserve">D708  Other neutropenia </v>
      </c>
    </row>
    <row r="1473" spans="49:51" x14ac:dyDescent="0.3">
      <c r="AW1473" s="194" t="s">
        <v>3361</v>
      </c>
      <c r="AX1473" s="195" t="s">
        <v>3362</v>
      </c>
      <c r="AY1473" s="123" t="str">
        <f t="shared" si="26"/>
        <v xml:space="preserve">D709  Neutropenia, unspecified </v>
      </c>
    </row>
    <row r="1474" spans="49:51" x14ac:dyDescent="0.3">
      <c r="AW1474" s="194" t="s">
        <v>3363</v>
      </c>
      <c r="AX1474" s="195" t="s">
        <v>3364</v>
      </c>
      <c r="AY1474" s="123" t="str">
        <f t="shared" si="26"/>
        <v xml:space="preserve">D71  Functional disorders of polymorphonuclear neutrophils </v>
      </c>
    </row>
    <row r="1475" spans="49:51" x14ac:dyDescent="0.3">
      <c r="AW1475" s="194" t="s">
        <v>3365</v>
      </c>
      <c r="AX1475" s="195" t="s">
        <v>3366</v>
      </c>
      <c r="AY1475" s="123" t="str">
        <f t="shared" ref="AY1475:AY1537" si="27">AW1475&amp;" "&amp;AX1475</f>
        <v xml:space="preserve">D720  Genetic anomalies of leukocytes </v>
      </c>
    </row>
    <row r="1476" spans="49:51" x14ac:dyDescent="0.3">
      <c r="AW1476" s="194" t="s">
        <v>3367</v>
      </c>
      <c r="AX1476" s="195" t="s">
        <v>3368</v>
      </c>
      <c r="AY1476" s="123" t="str">
        <f t="shared" si="27"/>
        <v xml:space="preserve">D761  Hemophagocytic lymphohistiocytosis </v>
      </c>
    </row>
    <row r="1477" spans="49:51" x14ac:dyDescent="0.3">
      <c r="AW1477" s="194" t="s">
        <v>3369</v>
      </c>
      <c r="AX1477" s="195" t="s">
        <v>3370</v>
      </c>
      <c r="AY1477" s="123" t="str">
        <f t="shared" si="27"/>
        <v xml:space="preserve">D762  Hemophagocytic syndrome, infection-associated </v>
      </c>
    </row>
    <row r="1478" spans="49:51" x14ac:dyDescent="0.3">
      <c r="AW1478" s="194" t="s">
        <v>3371</v>
      </c>
      <c r="AX1478" s="195" t="s">
        <v>3372</v>
      </c>
      <c r="AY1478" s="123" t="str">
        <f t="shared" si="27"/>
        <v xml:space="preserve">D763  Other histiocytosis syndromes </v>
      </c>
    </row>
    <row r="1479" spans="49:51" x14ac:dyDescent="0.3">
      <c r="AW1479" s="194" t="s">
        <v>473</v>
      </c>
      <c r="AX1479" s="195" t="s">
        <v>474</v>
      </c>
      <c r="AY1479" s="123" t="str">
        <f t="shared" si="27"/>
        <v xml:space="preserve">D89810  Acute graft-versus-host disease </v>
      </c>
    </row>
    <row r="1480" spans="49:51" x14ac:dyDescent="0.3">
      <c r="AW1480" s="194" t="s">
        <v>475</v>
      </c>
      <c r="AX1480" s="195" t="s">
        <v>476</v>
      </c>
      <c r="AY1480" s="123" t="str">
        <f t="shared" si="27"/>
        <v xml:space="preserve">D89811  Chronic graft-versus-host disease </v>
      </c>
    </row>
    <row r="1481" spans="49:51" x14ac:dyDescent="0.3">
      <c r="AW1481" s="194" t="s">
        <v>477</v>
      </c>
      <c r="AX1481" s="195" t="s">
        <v>478</v>
      </c>
      <c r="AY1481" s="123" t="str">
        <f t="shared" si="27"/>
        <v xml:space="preserve">D89812  Acute on chronic graft-versus-host disease </v>
      </c>
    </row>
    <row r="1482" spans="49:51" x14ac:dyDescent="0.3">
      <c r="AW1482" s="194" t="s">
        <v>479</v>
      </c>
      <c r="AX1482" s="195" t="s">
        <v>480</v>
      </c>
      <c r="AY1482" s="123" t="str">
        <f t="shared" si="27"/>
        <v xml:space="preserve">D89813  Graft-versus-host disease, unspecified </v>
      </c>
    </row>
    <row r="1483" spans="49:51" x14ac:dyDescent="0.3">
      <c r="AW1483" s="194" t="s">
        <v>3373</v>
      </c>
      <c r="AX1483" s="195" t="s">
        <v>3374</v>
      </c>
      <c r="AY1483" s="123" t="str">
        <f t="shared" si="27"/>
        <v xml:space="preserve">K7030  Alcoholic cirrhosis of liver without ascites </v>
      </c>
    </row>
    <row r="1484" spans="49:51" x14ac:dyDescent="0.3">
      <c r="AW1484" s="194" t="s">
        <v>3375</v>
      </c>
      <c r="AX1484" s="195" t="s">
        <v>3376</v>
      </c>
      <c r="AY1484" s="123" t="str">
        <f t="shared" si="27"/>
        <v xml:space="preserve">K7031  Alcoholic cirrhosis of liver with ascites </v>
      </c>
    </row>
    <row r="1485" spans="49:51" x14ac:dyDescent="0.3">
      <c r="AW1485" s="194" t="s">
        <v>3377</v>
      </c>
      <c r="AX1485" s="195" t="s">
        <v>3378</v>
      </c>
      <c r="AY1485" s="123" t="str">
        <f t="shared" si="27"/>
        <v xml:space="preserve">K7040  Alcoholic hepatic failure without coma </v>
      </c>
    </row>
    <row r="1486" spans="49:51" x14ac:dyDescent="0.3">
      <c r="AW1486" s="194" t="s">
        <v>1569</v>
      </c>
      <c r="AX1486" s="195" t="s">
        <v>1570</v>
      </c>
      <c r="AY1486" s="123" t="str">
        <f t="shared" si="27"/>
        <v xml:space="preserve">K7041  Alcoholic hepatic failure with coma </v>
      </c>
    </row>
    <row r="1487" spans="49:51" x14ac:dyDescent="0.3">
      <c r="AW1487" s="194" t="s">
        <v>3379</v>
      </c>
      <c r="AX1487" s="195" t="s">
        <v>3380</v>
      </c>
      <c r="AY1487" s="123" t="str">
        <f t="shared" si="27"/>
        <v xml:space="preserve">K709  Alcoholic liver disease, unspecified </v>
      </c>
    </row>
    <row r="1488" spans="49:51" x14ac:dyDescent="0.3">
      <c r="AW1488" s="194" t="s">
        <v>3381</v>
      </c>
      <c r="AX1488" s="195" t="s">
        <v>3382</v>
      </c>
      <c r="AY1488" s="123" t="str">
        <f t="shared" si="27"/>
        <v xml:space="preserve">K743  Primary biliary cirrhosis </v>
      </c>
    </row>
    <row r="1489" spans="49:51" x14ac:dyDescent="0.3">
      <c r="AW1489" s="194" t="s">
        <v>3383</v>
      </c>
      <c r="AX1489" s="195" t="s">
        <v>3384</v>
      </c>
      <c r="AY1489" s="123" t="str">
        <f t="shared" si="27"/>
        <v xml:space="preserve">K744  Secondary biliary cirrhosis </v>
      </c>
    </row>
    <row r="1490" spans="49:51" x14ac:dyDescent="0.3">
      <c r="AW1490" s="194" t="s">
        <v>3385</v>
      </c>
      <c r="AX1490" s="195" t="s">
        <v>3386</v>
      </c>
      <c r="AY1490" s="123" t="str">
        <f t="shared" si="27"/>
        <v xml:space="preserve">K745  Biliary cirrhosis, unspecified </v>
      </c>
    </row>
    <row r="1491" spans="49:51" x14ac:dyDescent="0.3">
      <c r="AW1491" s="194" t="s">
        <v>3387</v>
      </c>
      <c r="AX1491" s="195" t="s">
        <v>3388</v>
      </c>
      <c r="AY1491" s="123" t="str">
        <f t="shared" si="27"/>
        <v xml:space="preserve">K7460  Unspecified cirrhosis of liver </v>
      </c>
    </row>
    <row r="1492" spans="49:51" x14ac:dyDescent="0.3">
      <c r="AW1492" s="194" t="s">
        <v>3389</v>
      </c>
      <c r="AX1492" s="195" t="s">
        <v>3390</v>
      </c>
      <c r="AY1492" s="123" t="str">
        <f t="shared" si="27"/>
        <v xml:space="preserve">K7469  Other cirrhosis of liver </v>
      </c>
    </row>
    <row r="1493" spans="49:51" x14ac:dyDescent="0.3">
      <c r="AW1493" s="194" t="s">
        <v>3391</v>
      </c>
      <c r="AX1493" s="195" t="s">
        <v>3392</v>
      </c>
      <c r="AY1493" s="123" t="str">
        <f t="shared" si="27"/>
        <v xml:space="preserve">R092  Respiratory arrest </v>
      </c>
    </row>
    <row r="1494" spans="49:51" x14ac:dyDescent="0.3">
      <c r="AW1494" s="194" t="s">
        <v>3393</v>
      </c>
      <c r="AX1494" s="195" t="s">
        <v>3394</v>
      </c>
      <c r="AY1494" s="123" t="str">
        <f t="shared" si="27"/>
        <v xml:space="preserve">B4481  Allergic bronchopulmonary aspergillosis </v>
      </c>
    </row>
    <row r="1495" spans="49:51" x14ac:dyDescent="0.3">
      <c r="AW1495" s="194" t="s">
        <v>3395</v>
      </c>
      <c r="AX1495" s="195" t="s">
        <v>3396</v>
      </c>
      <c r="AY1495" s="123" t="str">
        <f t="shared" si="27"/>
        <v xml:space="preserve">J470  Bronchiectasis with acute lower respiratory infection </v>
      </c>
    </row>
    <row r="1496" spans="49:51" x14ac:dyDescent="0.3">
      <c r="AW1496" s="194" t="s">
        <v>3397</v>
      </c>
      <c r="AX1496" s="195" t="s">
        <v>3398</v>
      </c>
      <c r="AY1496" s="123" t="str">
        <f t="shared" si="27"/>
        <v xml:space="preserve">J471  Bronchiectasis with (acute) exacerbation </v>
      </c>
    </row>
    <row r="1497" spans="49:51" x14ac:dyDescent="0.3">
      <c r="AW1497" s="194" t="s">
        <v>3399</v>
      </c>
      <c r="AX1497" s="195" t="s">
        <v>3400</v>
      </c>
      <c r="AY1497" s="123" t="str">
        <f t="shared" si="27"/>
        <v xml:space="preserve">J479  Bronchiectasis, uncomplicated </v>
      </c>
    </row>
    <row r="1498" spans="49:51" x14ac:dyDescent="0.3">
      <c r="AW1498" s="194" t="s">
        <v>3401</v>
      </c>
      <c r="AX1498" s="195" t="s">
        <v>3402</v>
      </c>
      <c r="AY1498" s="123" t="str">
        <f t="shared" si="27"/>
        <v xml:space="preserve">J700  Acute pulmonary manifestations due to radiation </v>
      </c>
    </row>
    <row r="1499" spans="49:51" x14ac:dyDescent="0.3">
      <c r="AW1499" s="194" t="s">
        <v>3403</v>
      </c>
      <c r="AX1499" s="195" t="s">
        <v>3404</v>
      </c>
      <c r="AY1499" s="123" t="str">
        <f t="shared" si="27"/>
        <v xml:space="preserve">J701  Chronic and other pulmonary manifestations due to radiation </v>
      </c>
    </row>
    <row r="1500" spans="49:51" x14ac:dyDescent="0.3">
      <c r="AW1500" s="194" t="s">
        <v>3405</v>
      </c>
      <c r="AX1500" s="195" t="s">
        <v>3406</v>
      </c>
      <c r="AY1500" s="123" t="str">
        <f t="shared" si="27"/>
        <v xml:space="preserve">J702  Acute drug-induced interstitial lung disorders </v>
      </c>
    </row>
    <row r="1501" spans="49:51" x14ac:dyDescent="0.3">
      <c r="AW1501" s="194" t="s">
        <v>3407</v>
      </c>
      <c r="AX1501" s="195" t="s">
        <v>3408</v>
      </c>
      <c r="AY1501" s="123" t="str">
        <f t="shared" si="27"/>
        <v xml:space="preserve">J703  Chronic drug-induced interstitial lung disorders </v>
      </c>
    </row>
    <row r="1502" spans="49:51" x14ac:dyDescent="0.3">
      <c r="AW1502" s="194" t="s">
        <v>3409</v>
      </c>
      <c r="AX1502" s="195" t="s">
        <v>3410</v>
      </c>
      <c r="AY1502" s="123" t="str">
        <f t="shared" si="27"/>
        <v xml:space="preserve">J704  Drug-induced interstitial lung disorders, unspecified </v>
      </c>
    </row>
    <row r="1503" spans="49:51" x14ac:dyDescent="0.3">
      <c r="AW1503" s="194" t="s">
        <v>3411</v>
      </c>
      <c r="AX1503" s="195" t="s">
        <v>3412</v>
      </c>
      <c r="AY1503" s="123" t="str">
        <f t="shared" si="27"/>
        <v xml:space="preserve">J705  Respiratory conditions due to smoke inhalation </v>
      </c>
    </row>
    <row r="1504" spans="49:51" x14ac:dyDescent="0.3">
      <c r="AW1504" s="194" t="s">
        <v>3413</v>
      </c>
      <c r="AX1504" s="195" t="s">
        <v>3414</v>
      </c>
      <c r="AY1504" s="123" t="str">
        <f t="shared" si="27"/>
        <v xml:space="preserve">J708  Respiratory conditions due to other specified external agents </v>
      </c>
    </row>
    <row r="1505" spans="49:51" x14ac:dyDescent="0.3">
      <c r="AW1505" s="194" t="s">
        <v>3415</v>
      </c>
      <c r="AX1505" s="195" t="s">
        <v>3416</v>
      </c>
      <c r="AY1505" s="123" t="str">
        <f t="shared" si="27"/>
        <v xml:space="preserve">J709  Respiratory conditions due to unspecified external agent </v>
      </c>
    </row>
    <row r="1506" spans="49:51" x14ac:dyDescent="0.3">
      <c r="AW1506" s="194" t="s">
        <v>3417</v>
      </c>
      <c r="AX1506" s="195" t="s">
        <v>3418</v>
      </c>
      <c r="AY1506" s="123" t="str">
        <f t="shared" si="27"/>
        <v xml:space="preserve">J8401  Alveolar proteinosis </v>
      </c>
    </row>
    <row r="1507" spans="49:51" x14ac:dyDescent="0.3">
      <c r="AW1507" s="194" t="s">
        <v>3419</v>
      </c>
      <c r="AX1507" s="195" t="s">
        <v>3420</v>
      </c>
      <c r="AY1507" s="123" t="str">
        <f t="shared" si="27"/>
        <v xml:space="preserve">J8402  Pulmonary alveolar microlithiasis </v>
      </c>
    </row>
    <row r="1508" spans="49:51" x14ac:dyDescent="0.3">
      <c r="AW1508" s="194" t="s">
        <v>3421</v>
      </c>
      <c r="AX1508" s="195" t="s">
        <v>3422</v>
      </c>
      <c r="AY1508" s="123" t="str">
        <f t="shared" si="27"/>
        <v xml:space="preserve">J8403  Idiopathic pulmonary hemosiderosis </v>
      </c>
    </row>
    <row r="1509" spans="49:51" x14ac:dyDescent="0.3">
      <c r="AW1509" s="194" t="s">
        <v>3423</v>
      </c>
      <c r="AX1509" s="195" t="s">
        <v>3424</v>
      </c>
      <c r="AY1509" s="123" t="str">
        <f t="shared" si="27"/>
        <v xml:space="preserve">J8409  Other alveolar and parieto-alveolar conditions </v>
      </c>
    </row>
    <row r="1510" spans="49:51" x14ac:dyDescent="0.3">
      <c r="AW1510" s="194" t="s">
        <v>3425</v>
      </c>
      <c r="AX1510" s="195" t="s">
        <v>3426</v>
      </c>
      <c r="AY1510" s="123" t="str">
        <f t="shared" si="27"/>
        <v xml:space="preserve">J8410  Pulmonary fibrosis, unspecified </v>
      </c>
    </row>
    <row r="1511" spans="49:51" x14ac:dyDescent="0.3">
      <c r="AW1511" s="194" t="s">
        <v>3427</v>
      </c>
      <c r="AX1511" s="195" t="s">
        <v>3428</v>
      </c>
      <c r="AY1511" s="123" t="str">
        <f t="shared" si="27"/>
        <v xml:space="preserve">J84111  Idiopathic interstitial pneumonia, not otherwise specified </v>
      </c>
    </row>
    <row r="1512" spans="49:51" x14ac:dyDescent="0.3">
      <c r="AW1512" s="194" t="s">
        <v>3429</v>
      </c>
      <c r="AX1512" s="195" t="s">
        <v>3430</v>
      </c>
      <c r="AY1512" s="123" t="str">
        <f t="shared" si="27"/>
        <v xml:space="preserve">J84112  Idiopathic pulmonary fibrosis </v>
      </c>
    </row>
    <row r="1513" spans="49:51" x14ac:dyDescent="0.3">
      <c r="AW1513" s="194" t="s">
        <v>3431</v>
      </c>
      <c r="AX1513" s="195" t="s">
        <v>3432</v>
      </c>
      <c r="AY1513" s="123" t="str">
        <f t="shared" si="27"/>
        <v xml:space="preserve">J84113  Idiopathic non-specific interstitial pneumonitis </v>
      </c>
    </row>
    <row r="1514" spans="49:51" x14ac:dyDescent="0.3">
      <c r="AW1514" s="194" t="s">
        <v>3433</v>
      </c>
      <c r="AX1514" s="195" t="s">
        <v>3434</v>
      </c>
      <c r="AY1514" s="123" t="str">
        <f t="shared" si="27"/>
        <v xml:space="preserve">J84114  Acute interstitial pneumonitis </v>
      </c>
    </row>
    <row r="1515" spans="49:51" x14ac:dyDescent="0.3">
      <c r="AW1515" s="194" t="s">
        <v>3435</v>
      </c>
      <c r="AX1515" s="195" t="s">
        <v>3436</v>
      </c>
      <c r="AY1515" s="123" t="str">
        <f t="shared" si="27"/>
        <v xml:space="preserve">J84115  Respiratory bronchiolitis interstitial lung disease </v>
      </c>
    </row>
    <row r="1516" spans="49:51" x14ac:dyDescent="0.3">
      <c r="AW1516" s="194" t="s">
        <v>3437</v>
      </c>
      <c r="AX1516" s="195" t="s">
        <v>3438</v>
      </c>
      <c r="AY1516" s="123" t="str">
        <f t="shared" si="27"/>
        <v xml:space="preserve">J84116  Cryptogenic organizing pneumonia </v>
      </c>
    </row>
    <row r="1517" spans="49:51" x14ac:dyDescent="0.3">
      <c r="AW1517" s="194" t="s">
        <v>3439</v>
      </c>
      <c r="AX1517" s="195" t="s">
        <v>3440</v>
      </c>
      <c r="AY1517" s="123" t="str">
        <f t="shared" si="27"/>
        <v xml:space="preserve">J84117  Desquamative interstitial pneumonia </v>
      </c>
    </row>
    <row r="1518" spans="49:51" x14ac:dyDescent="0.3">
      <c r="AW1518" s="194" t="s">
        <v>3441</v>
      </c>
      <c r="AX1518" s="195" t="s">
        <v>3442</v>
      </c>
      <c r="AY1518" s="123" t="str">
        <f t="shared" si="27"/>
        <v xml:space="preserve">J8417  Other interstitial pulmonary diseases with fibrosis in diseases classified elsewhere </v>
      </c>
    </row>
    <row r="1519" spans="49:51" x14ac:dyDescent="0.3">
      <c r="AW1519" s="194" t="s">
        <v>3443</v>
      </c>
      <c r="AX1519" s="195" t="s">
        <v>3444</v>
      </c>
      <c r="AY1519" s="123" t="str">
        <f t="shared" si="27"/>
        <v xml:space="preserve">J842  Lymphoid interstitial pneumonia </v>
      </c>
    </row>
    <row r="1520" spans="49:51" x14ac:dyDescent="0.3">
      <c r="AW1520" s="194" t="s">
        <v>3445</v>
      </c>
      <c r="AX1520" s="195" t="s">
        <v>3446</v>
      </c>
      <c r="AY1520" s="123" t="str">
        <f t="shared" si="27"/>
        <v xml:space="preserve">J8481  Lymphangioleiomyomatosis </v>
      </c>
    </row>
    <row r="1521" spans="49:51" x14ac:dyDescent="0.3">
      <c r="AW1521" s="194" t="s">
        <v>3447</v>
      </c>
      <c r="AX1521" s="195" t="s">
        <v>3448</v>
      </c>
      <c r="AY1521" s="123" t="str">
        <f t="shared" si="27"/>
        <v xml:space="preserve">J8482  Adult pulmonary Langerhans cell histiocytosis </v>
      </c>
    </row>
    <row r="1522" spans="49:51" x14ac:dyDescent="0.3">
      <c r="AW1522" s="194" t="s">
        <v>3449</v>
      </c>
      <c r="AX1522" s="195" t="s">
        <v>3450</v>
      </c>
      <c r="AY1522" s="123" t="str">
        <f t="shared" si="27"/>
        <v xml:space="preserve">J8483  Surfactant mutations of the lung </v>
      </c>
    </row>
    <row r="1523" spans="49:51" x14ac:dyDescent="0.3">
      <c r="AW1523" s="194" t="s">
        <v>3451</v>
      </c>
      <c r="AX1523" s="195" t="s">
        <v>3452</v>
      </c>
      <c r="AY1523" s="123" t="str">
        <f t="shared" si="27"/>
        <v xml:space="preserve">J84841  Neuroendocrine cell hyperplasia of infancy </v>
      </c>
    </row>
    <row r="1524" spans="49:51" x14ac:dyDescent="0.3">
      <c r="AW1524" s="194" t="s">
        <v>3453</v>
      </c>
      <c r="AX1524" s="195" t="s">
        <v>3454</v>
      </c>
      <c r="AY1524" s="123" t="str">
        <f t="shared" si="27"/>
        <v xml:space="preserve">J84842  Pulmonary interstitial glycogenosis </v>
      </c>
    </row>
    <row r="1525" spans="49:51" x14ac:dyDescent="0.3">
      <c r="AW1525" s="194" t="s">
        <v>3455</v>
      </c>
      <c r="AX1525" s="195" t="s">
        <v>3456</v>
      </c>
      <c r="AY1525" s="123" t="str">
        <f t="shared" si="27"/>
        <v xml:space="preserve">J84843  Alveolar capillary dysplasia with vein misalignment </v>
      </c>
    </row>
    <row r="1526" spans="49:51" x14ac:dyDescent="0.3">
      <c r="AW1526" s="194" t="s">
        <v>3457</v>
      </c>
      <c r="AX1526" s="195" t="s">
        <v>3458</v>
      </c>
      <c r="AY1526" s="123" t="str">
        <f t="shared" si="27"/>
        <v xml:space="preserve">J84848  Other interstitial  lung diseases of childhood </v>
      </c>
    </row>
    <row r="1527" spans="49:51" x14ac:dyDescent="0.3">
      <c r="AW1527" s="194" t="s">
        <v>3459</v>
      </c>
      <c r="AX1527" s="195" t="s">
        <v>3460</v>
      </c>
      <c r="AY1527" s="123" t="str">
        <f t="shared" si="27"/>
        <v xml:space="preserve">J8489  Other specified interstitial pulmonary diseases </v>
      </c>
    </row>
    <row r="1528" spans="49:51" x14ac:dyDescent="0.3">
      <c r="AW1528" s="194" t="s">
        <v>3461</v>
      </c>
      <c r="AX1528" s="195" t="s">
        <v>3462</v>
      </c>
      <c r="AY1528" s="123" t="str">
        <f t="shared" si="27"/>
        <v xml:space="preserve">J849  Interstitial pulmonary disease, unspecified </v>
      </c>
    </row>
    <row r="1529" spans="49:51" x14ac:dyDescent="0.3">
      <c r="AW1529" s="194" t="s">
        <v>3463</v>
      </c>
      <c r="AX1529" s="195" t="s">
        <v>3464</v>
      </c>
      <c r="AY1529" s="123" t="str">
        <f t="shared" si="27"/>
        <v xml:space="preserve">J99  Respiratory disorders in diseases classified elsewhere </v>
      </c>
    </row>
    <row r="1530" spans="49:51" x14ac:dyDescent="0.3">
      <c r="AW1530" s="194" t="s">
        <v>2807</v>
      </c>
      <c r="AX1530" s="195" t="s">
        <v>2808</v>
      </c>
      <c r="AY1530" s="123" t="str">
        <f t="shared" si="27"/>
        <v xml:space="preserve">M3213  Lung involvement in systemic lupus erythematosus </v>
      </c>
    </row>
    <row r="1531" spans="49:51" x14ac:dyDescent="0.3">
      <c r="AW1531" s="194" t="s">
        <v>2821</v>
      </c>
      <c r="AX1531" s="195" t="s">
        <v>2822</v>
      </c>
      <c r="AY1531" s="123" t="str">
        <f t="shared" si="27"/>
        <v xml:space="preserve">M3301  Juvenile dermatopolymyositis with respiratory involvement </v>
      </c>
    </row>
    <row r="1532" spans="49:51" x14ac:dyDescent="0.3">
      <c r="AW1532" s="194" t="s">
        <v>2829</v>
      </c>
      <c r="AX1532" s="195" t="s">
        <v>2830</v>
      </c>
      <c r="AY1532" s="123" t="str">
        <f t="shared" si="27"/>
        <v xml:space="preserve">M3311  Other dermatopolymyositis with respiratory involvement </v>
      </c>
    </row>
    <row r="1533" spans="49:51" x14ac:dyDescent="0.3">
      <c r="AW1533" s="194" t="s">
        <v>2837</v>
      </c>
      <c r="AX1533" s="195" t="s">
        <v>2838</v>
      </c>
      <c r="AY1533" s="123" t="str">
        <f t="shared" si="27"/>
        <v xml:space="preserve">M3321  Polymyositis with respiratory involvement </v>
      </c>
    </row>
    <row r="1534" spans="49:51" x14ac:dyDescent="0.3">
      <c r="AW1534" s="194" t="s">
        <v>2845</v>
      </c>
      <c r="AX1534" s="195" t="s">
        <v>2846</v>
      </c>
      <c r="AY1534" s="123" t="str">
        <f t="shared" si="27"/>
        <v xml:space="preserve">M3391  Dermatopolymyositis, unspecified with respiratory involvement </v>
      </c>
    </row>
    <row r="1535" spans="49:51" x14ac:dyDescent="0.3">
      <c r="AW1535" s="194" t="s">
        <v>1643</v>
      </c>
      <c r="AX1535" s="195" t="s">
        <v>1644</v>
      </c>
      <c r="AY1535" s="123" t="str">
        <f t="shared" si="27"/>
        <v xml:space="preserve">M3481  Systemic sclerosis with lung involvement </v>
      </c>
    </row>
    <row r="1536" spans="49:51" x14ac:dyDescent="0.3">
      <c r="AW1536" s="203" t="s">
        <v>2855</v>
      </c>
      <c r="AX1536" s="204" t="s">
        <v>2856</v>
      </c>
      <c r="AY1536" s="123" t="str">
        <f t="shared" si="27"/>
        <v xml:space="preserve">M3502  Sicca syndrome with lung involvement </v>
      </c>
    </row>
    <row r="1537" spans="51:51" x14ac:dyDescent="0.3">
      <c r="AY1537" s="123" t="str">
        <f t="shared" si="27"/>
        <v xml:space="preserve"> </v>
      </c>
    </row>
  </sheetData>
  <sheetProtection algorithmName="SHA-512" hashValue="28bKYJlC45L7d+cPM0iMzHsXoj7uRVQisVM6nzoYPszaeFNOSrUvLbfi4KW+DkF6sqQevQijzawl+2KfQvtELQ==" saltValue="/TfkkGSXv6ttJoIFPPa9xg==" spinCount="100000" sheet="1" objects="1" scenarios="1" selectLockedCells="1" selectUnlockedCells="1"/>
  <sortState xmlns:xlrd2="http://schemas.microsoft.com/office/spreadsheetml/2017/richdata2" ref="F31:G39">
    <sortCondition ref="F30"/>
  </sortState>
  <mergeCells count="16">
    <mergeCell ref="F29:G29"/>
    <mergeCell ref="A23:B23"/>
    <mergeCell ref="A12:C12"/>
    <mergeCell ref="L1:M1"/>
    <mergeCell ref="H1:J1"/>
    <mergeCell ref="A16:B16"/>
    <mergeCell ref="T1:U1"/>
    <mergeCell ref="F1:G1"/>
    <mergeCell ref="I28:L28"/>
    <mergeCell ref="H22:I22"/>
    <mergeCell ref="DB1:DD1"/>
    <mergeCell ref="AM10:AM11"/>
    <mergeCell ref="AM12:AM13"/>
    <mergeCell ref="AG1:AI1"/>
    <mergeCell ref="Y1:Z1"/>
    <mergeCell ref="AT1:AU1"/>
  </mergeCells>
  <phoneticPr fontId="2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tint="0.39997558519241921"/>
  </sheetPr>
  <dimension ref="A1:V24"/>
  <sheetViews>
    <sheetView topLeftCell="A2" zoomScaleNormal="100" workbookViewId="0">
      <selection activeCell="S21" sqref="S21"/>
    </sheetView>
  </sheetViews>
  <sheetFormatPr defaultRowHeight="14.4" x14ac:dyDescent="0.3"/>
  <cols>
    <col min="1" max="1" width="5.5546875" style="50" customWidth="1"/>
    <col min="2" max="2" width="5.5546875" style="15" hidden="1" customWidth="1"/>
    <col min="3" max="3" width="5.5546875" style="14" customWidth="1"/>
    <col min="4" max="4" width="5.5546875" style="16" hidden="1" customWidth="1"/>
    <col min="5" max="5" width="5.5546875" style="14" customWidth="1"/>
    <col min="6" max="6" width="3.109375" style="17" hidden="1" customWidth="1"/>
    <col min="7" max="7" width="5.5546875" style="14" customWidth="1"/>
    <col min="8" max="8" width="2" style="17" hidden="1" customWidth="1"/>
    <col min="9" max="9" width="5.5546875" style="14" customWidth="1"/>
    <col min="10" max="10" width="6.44140625" style="17" hidden="1" customWidth="1"/>
    <col min="11" max="11" width="5.5546875" style="17" hidden="1" customWidth="1"/>
    <col min="12" max="12" width="23.5546875" customWidth="1"/>
    <col min="13" max="13" width="8.109375" customWidth="1"/>
    <col min="14" max="14" width="8.109375" style="18" customWidth="1"/>
    <col min="15" max="15" width="8.44140625" style="126" hidden="1" customWidth="1"/>
    <col min="16" max="16" width="8.44140625" style="114" hidden="1" customWidth="1"/>
    <col min="17" max="17" width="9.6640625" style="6" hidden="1" customWidth="1"/>
    <col min="18" max="18" width="8.33203125" style="6" customWidth="1"/>
    <col min="19" max="19" width="65.5546875" customWidth="1"/>
    <col min="20" max="20" width="33.33203125" hidden="1" customWidth="1"/>
    <col min="21" max="21" width="8.88671875" hidden="1" customWidth="1"/>
    <col min="22" max="22" width="9" hidden="1" customWidth="1"/>
  </cols>
  <sheetData>
    <row r="1" spans="1:22" ht="25.2" customHeight="1" x14ac:dyDescent="0.3">
      <c r="A1" s="352" t="s">
        <v>3584</v>
      </c>
      <c r="B1" s="352"/>
      <c r="C1" s="352"/>
      <c r="D1" s="352"/>
      <c r="E1" s="352"/>
      <c r="F1" s="352"/>
      <c r="G1" s="352"/>
      <c r="H1" s="352"/>
      <c r="I1" s="352"/>
      <c r="L1" s="360" t="s">
        <v>3586</v>
      </c>
      <c r="M1" s="360"/>
      <c r="N1" s="360"/>
      <c r="O1" s="360"/>
      <c r="P1" s="360"/>
      <c r="Q1" s="360"/>
      <c r="R1" s="360"/>
    </row>
    <row r="2" spans="1:22" ht="51" customHeight="1" x14ac:dyDescent="0.3">
      <c r="A2" s="353" t="s">
        <v>3585</v>
      </c>
      <c r="B2" s="354"/>
      <c r="C2" s="354"/>
      <c r="D2" s="354"/>
      <c r="E2" s="354"/>
      <c r="F2" s="354"/>
      <c r="G2" s="354"/>
      <c r="H2" s="354"/>
      <c r="I2" s="354"/>
      <c r="J2" s="354"/>
      <c r="K2" s="354"/>
      <c r="L2" s="355"/>
      <c r="M2" s="98" t="s">
        <v>322</v>
      </c>
      <c r="N2" s="98" t="s">
        <v>323</v>
      </c>
      <c r="O2" s="98"/>
      <c r="P2" s="98"/>
      <c r="Q2" s="117" t="s">
        <v>324</v>
      </c>
      <c r="R2" s="117" t="s">
        <v>325</v>
      </c>
      <c r="S2" s="144" t="s">
        <v>300</v>
      </c>
    </row>
    <row r="3" spans="1:22" ht="15" thickBot="1" x14ac:dyDescent="0.35">
      <c r="A3" s="95"/>
      <c r="B3" s="95"/>
      <c r="C3" s="95"/>
      <c r="D3" s="95"/>
      <c r="E3" s="95"/>
      <c r="F3" s="95"/>
      <c r="G3" s="95"/>
      <c r="H3" s="96"/>
      <c r="I3" s="95"/>
      <c r="J3" s="95"/>
      <c r="L3" s="99"/>
      <c r="M3" s="75"/>
      <c r="N3" s="76"/>
      <c r="O3" s="76"/>
      <c r="P3" s="76"/>
      <c r="Q3" s="118"/>
      <c r="R3" s="127"/>
      <c r="S3" s="97"/>
    </row>
    <row r="4" spans="1:22" ht="16.95" customHeight="1" thickTop="1" thickBot="1" x14ac:dyDescent="0.35">
      <c r="A4" s="90"/>
      <c r="B4" s="93">
        <f>VLOOKUP(A4,T5:V16,3,FALSE)</f>
        <v>0</v>
      </c>
      <c r="C4" s="90"/>
      <c r="D4" s="94">
        <f>VLOOKUP(C4,T5:V16,3,FALSE)</f>
        <v>0</v>
      </c>
      <c r="E4" s="90"/>
      <c r="F4" s="93">
        <f>VLOOKUP(E4,T5:V16,3,FALSE)</f>
        <v>0</v>
      </c>
      <c r="G4" s="90"/>
      <c r="H4" s="93">
        <f>VLOOKUP(G4,T5:V18,3,FALSE)</f>
        <v>0</v>
      </c>
      <c r="I4" s="90"/>
      <c r="J4" s="93">
        <f>VLOOKUP(I4,T5:V19,3,FALSE)</f>
        <v>0</v>
      </c>
      <c r="K4" s="26"/>
      <c r="L4" s="27" t="s">
        <v>73</v>
      </c>
      <c r="M4" s="124">
        <f>VLOOKUP(R4,'Codes for Conversion of GG'!A1:C11,3)</f>
        <v>3</v>
      </c>
      <c r="N4" s="70">
        <f>M4</f>
        <v>3</v>
      </c>
      <c r="O4" s="70"/>
      <c r="P4" s="70"/>
      <c r="Q4" s="137">
        <f>AVERAGE(A4,C4,E4,G4,J4)</f>
        <v>0</v>
      </c>
      <c r="R4" s="156">
        <v>4</v>
      </c>
      <c r="S4" s="346" t="s">
        <v>3533</v>
      </c>
      <c r="U4" t="s">
        <v>80</v>
      </c>
      <c r="V4" t="s">
        <v>79</v>
      </c>
    </row>
    <row r="5" spans="1:22" ht="16.8" thickTop="1" thickBot="1" x14ac:dyDescent="0.35">
      <c r="A5" s="90"/>
      <c r="B5" s="91">
        <f>VLOOKUP(A5,T5:V16,3,FALSE)</f>
        <v>0</v>
      </c>
      <c r="C5" s="90"/>
      <c r="D5" s="92">
        <f>VLOOKUP(C5,T5:V17,3,FALSE)</f>
        <v>0</v>
      </c>
      <c r="E5" s="90"/>
      <c r="F5" s="91">
        <f>VLOOKUP(E5,T5:V17,3,FALSE)</f>
        <v>0</v>
      </c>
      <c r="G5" s="90"/>
      <c r="H5" s="91">
        <f>VLOOKUP(G5,T5:V19,3,FALSE)</f>
        <v>0</v>
      </c>
      <c r="I5" s="90"/>
      <c r="J5" s="131">
        <f>VLOOKUP(I5,T5:V20,3,FALSE)</f>
        <v>0</v>
      </c>
      <c r="K5" s="133"/>
      <c r="L5" s="27" t="s">
        <v>3534</v>
      </c>
      <c r="M5" s="124">
        <f>VLOOKUP(R5,'Codes for Conversion of GG'!A1:C12,3)</f>
        <v>3</v>
      </c>
      <c r="N5" s="71"/>
      <c r="O5" s="115"/>
      <c r="P5" s="115"/>
      <c r="Q5" s="137">
        <f>AVERAGE(A5,C5,E5,G5,J5)</f>
        <v>0</v>
      </c>
      <c r="R5" s="156">
        <v>4</v>
      </c>
      <c r="S5" s="346"/>
      <c r="T5">
        <v>1</v>
      </c>
      <c r="U5">
        <f>CODE(T5)</f>
        <v>49</v>
      </c>
      <c r="V5">
        <f>U5-49</f>
        <v>0</v>
      </c>
    </row>
    <row r="6" spans="1:22" ht="16.8" thickTop="1" thickBot="1" x14ac:dyDescent="0.35">
      <c r="A6" s="90"/>
      <c r="B6" s="91">
        <f>VLOOKUP(A6,T5:V18,3,FALSE)</f>
        <v>0</v>
      </c>
      <c r="C6" s="90"/>
      <c r="D6" s="92">
        <f>VLOOKUP(C5,T5:V18,3,FALSE)</f>
        <v>0</v>
      </c>
      <c r="E6" s="90"/>
      <c r="F6" s="91">
        <f>VLOOKUP(E6,T5:V18,3,FALSE)</f>
        <v>0</v>
      </c>
      <c r="G6" s="90"/>
      <c r="H6" s="91">
        <f>VLOOKUP(G6,T5:V20,3,FALSE)</f>
        <v>0</v>
      </c>
      <c r="I6" s="90"/>
      <c r="J6" s="131">
        <f>VLOOKUP(I6,T5:V21,3,FALSE)</f>
        <v>0</v>
      </c>
      <c r="K6" s="133"/>
      <c r="L6" s="27" t="s">
        <v>3535</v>
      </c>
      <c r="M6" s="124">
        <f>VLOOKUP(R6,'Codes for Conversion of GG'!A1:C13,3)</f>
        <v>2</v>
      </c>
      <c r="N6" s="141">
        <f>M6</f>
        <v>2</v>
      </c>
      <c r="O6" s="116"/>
      <c r="P6" s="116">
        <f>AVERAGE(P8:P9)</f>
        <v>1</v>
      </c>
      <c r="Q6" s="137">
        <f>AVERAGE(A6,C6,E6,G6,J6)</f>
        <v>0</v>
      </c>
      <c r="R6" s="156">
        <v>3</v>
      </c>
      <c r="S6" s="346"/>
      <c r="T6">
        <v>2</v>
      </c>
      <c r="U6">
        <f t="shared" ref="U6:U15" si="0">CODE(T6)</f>
        <v>50</v>
      </c>
      <c r="V6">
        <f>U6-49</f>
        <v>1</v>
      </c>
    </row>
    <row r="7" spans="1:22" ht="8.4" customHeight="1" thickTop="1" thickBot="1" x14ac:dyDescent="0.35">
      <c r="A7" s="65"/>
      <c r="B7" s="64"/>
      <c r="C7" s="64"/>
      <c r="D7" s="65"/>
      <c r="E7" s="64"/>
      <c r="F7" s="64"/>
      <c r="G7" s="64"/>
      <c r="H7" s="64"/>
      <c r="I7" s="64"/>
      <c r="J7" s="132"/>
      <c r="K7" s="134"/>
      <c r="L7" s="66"/>
      <c r="M7" s="66"/>
      <c r="N7" s="68"/>
      <c r="O7" s="67"/>
      <c r="P7" s="67"/>
      <c r="Q7" s="119"/>
      <c r="R7" s="143"/>
      <c r="S7" s="346"/>
      <c r="T7">
        <v>3</v>
      </c>
      <c r="U7">
        <f t="shared" si="0"/>
        <v>51</v>
      </c>
      <c r="V7">
        <f>U7-49</f>
        <v>2</v>
      </c>
    </row>
    <row r="8" spans="1:22" ht="15.6" customHeight="1" thickTop="1" thickBot="1" x14ac:dyDescent="0.35">
      <c r="A8" s="90"/>
      <c r="B8" s="91">
        <f>VLOOKUP(A8,T5:V20,3,FALSE)</f>
        <v>0</v>
      </c>
      <c r="C8" s="90"/>
      <c r="D8" s="92">
        <f>VLOOKUP(C8,T5:V20,3,FALSE)</f>
        <v>0</v>
      </c>
      <c r="E8" s="90"/>
      <c r="F8" s="91">
        <f>VLOOKUP(E8,T5:V20,3,FALSE)</f>
        <v>0</v>
      </c>
      <c r="G8" s="90"/>
      <c r="H8" s="91">
        <f>VLOOKUP(G8,T5:V22,3,FALSE)</f>
        <v>0</v>
      </c>
      <c r="I8" s="90"/>
      <c r="J8" s="131">
        <f>VLOOKUP(I8,T5:V23,3,FALSE)</f>
        <v>0</v>
      </c>
      <c r="K8" s="133"/>
      <c r="L8" s="28" t="s">
        <v>74</v>
      </c>
      <c r="M8" s="349">
        <f>O8</f>
        <v>1</v>
      </c>
      <c r="N8" s="361">
        <f>M8</f>
        <v>1</v>
      </c>
      <c r="O8" s="357">
        <f>AVERAGE(P8:P9)</f>
        <v>1</v>
      </c>
      <c r="P8" s="124">
        <f>VLOOKUP(R8,'Codes for Conversion of GG'!A1:C11,3)</f>
        <v>1</v>
      </c>
      <c r="Q8" s="138">
        <f>AVERAGE(A8,C8,E8,G8,J8)</f>
        <v>0</v>
      </c>
      <c r="R8" s="156">
        <v>2</v>
      </c>
      <c r="S8" s="346"/>
      <c r="T8">
        <v>4</v>
      </c>
      <c r="U8">
        <f t="shared" si="0"/>
        <v>52</v>
      </c>
      <c r="V8">
        <f>U8-49</f>
        <v>3</v>
      </c>
    </row>
    <row r="9" spans="1:22" ht="15.6" customHeight="1" thickTop="1" thickBot="1" x14ac:dyDescent="0.35">
      <c r="A9" s="90"/>
      <c r="B9" s="91">
        <f>VLOOKUP(A9,T5:V21,3,FALSE)</f>
        <v>0</v>
      </c>
      <c r="C9" s="90"/>
      <c r="D9" s="92">
        <f>VLOOKUP(C9,T5:V21,3,FALSE)</f>
        <v>0</v>
      </c>
      <c r="E9" s="90"/>
      <c r="F9" s="91">
        <f>VLOOKUP(E9,T5:V21,3,FALSE)</f>
        <v>0</v>
      </c>
      <c r="G9" s="90"/>
      <c r="H9" s="91">
        <f>VLOOKUP(G9,T5:V23,3,FALSE)</f>
        <v>0</v>
      </c>
      <c r="I9" s="90"/>
      <c r="J9" s="131">
        <f>VLOOKUP(I9,T5:V24,3,FALSE)</f>
        <v>0</v>
      </c>
      <c r="K9" s="133"/>
      <c r="L9" s="28" t="s">
        <v>75</v>
      </c>
      <c r="M9" s="349">
        <f>VLOOKUP(R9,'Codes for Conversion of GG'!A6:C16,3)</f>
        <v>0</v>
      </c>
      <c r="N9" s="362"/>
      <c r="O9" s="357"/>
      <c r="P9" s="124">
        <f>VLOOKUP(R9,'Codes for Conversion of GG'!A1:C11,3)</f>
        <v>1</v>
      </c>
      <c r="Q9" s="138">
        <f>AVERAGE(A9,C9,E9,G9,J9)</f>
        <v>0</v>
      </c>
      <c r="R9" s="157">
        <v>2</v>
      </c>
      <c r="S9" s="346"/>
      <c r="T9">
        <v>5</v>
      </c>
      <c r="U9">
        <f t="shared" si="0"/>
        <v>53</v>
      </c>
      <c r="V9">
        <f>U9-49</f>
        <v>4</v>
      </c>
    </row>
    <row r="10" spans="1:22" ht="8.4" customHeight="1" thickTop="1" thickBot="1" x14ac:dyDescent="0.35">
      <c r="A10" s="65"/>
      <c r="B10" s="64"/>
      <c r="C10" s="64"/>
      <c r="D10" s="65"/>
      <c r="E10" s="64"/>
      <c r="F10" s="64"/>
      <c r="G10" s="64"/>
      <c r="H10" s="64"/>
      <c r="I10" s="64"/>
      <c r="J10" s="132"/>
      <c r="K10" s="134"/>
      <c r="L10" s="66"/>
      <c r="M10" s="66"/>
      <c r="N10" s="68"/>
      <c r="O10" s="135"/>
      <c r="P10" s="135"/>
      <c r="Q10" s="119"/>
      <c r="R10" s="120"/>
      <c r="S10" s="346"/>
      <c r="T10">
        <v>6</v>
      </c>
      <c r="U10">
        <f t="shared" si="0"/>
        <v>54</v>
      </c>
      <c r="V10">
        <f>U10-50</f>
        <v>4</v>
      </c>
    </row>
    <row r="11" spans="1:22" ht="15.6" customHeight="1" thickTop="1" thickBot="1" x14ac:dyDescent="0.35">
      <c r="A11" s="90"/>
      <c r="B11" s="91">
        <f>VLOOKUP(A11,T5:V23,3,FALSE)</f>
        <v>0</v>
      </c>
      <c r="C11" s="90"/>
      <c r="D11" s="92">
        <f>VLOOKUP(C11,T5:V21,3,FALSE)</f>
        <v>0</v>
      </c>
      <c r="E11" s="90"/>
      <c r="F11" s="91">
        <f>VLOOKUP(E11,T5:V23,3,FALSE)</f>
        <v>0</v>
      </c>
      <c r="G11" s="90"/>
      <c r="H11" s="91">
        <f>VLOOKUP(G11,T5:V25,3,FALSE)</f>
        <v>0</v>
      </c>
      <c r="I11" s="90"/>
      <c r="J11" s="131">
        <f>VLOOKUP(I11,T5:V26,3,FALSE)</f>
        <v>0</v>
      </c>
      <c r="K11" s="133"/>
      <c r="L11" s="27" t="s">
        <v>76</v>
      </c>
      <c r="M11" s="349">
        <f>O11</f>
        <v>0.66666666666666663</v>
      </c>
      <c r="N11" s="363">
        <f>M11</f>
        <v>0.66666666666666663</v>
      </c>
      <c r="O11" s="358">
        <f>AVERAGE(P11:P13)</f>
        <v>0.66666666666666663</v>
      </c>
      <c r="P11" s="125">
        <f>VLOOKUP(R11,'Codes for Conversion of GG'!A1:C11,3)</f>
        <v>0</v>
      </c>
      <c r="Q11" s="139">
        <f>AVERAGE(A11,C11,E11,G11,J11)</f>
        <v>0</v>
      </c>
      <c r="R11" s="157">
        <v>1</v>
      </c>
      <c r="S11" s="346"/>
      <c r="T11">
        <v>7</v>
      </c>
      <c r="U11">
        <f t="shared" si="0"/>
        <v>55</v>
      </c>
      <c r="V11">
        <f>U11-55</f>
        <v>0</v>
      </c>
    </row>
    <row r="12" spans="1:22" ht="15.6" customHeight="1" thickTop="1" thickBot="1" x14ac:dyDescent="0.35">
      <c r="A12" s="90"/>
      <c r="B12" s="91">
        <f>VLOOKUP(A12,T5:V24,3,FALSE)</f>
        <v>0</v>
      </c>
      <c r="C12" s="90"/>
      <c r="D12" s="92">
        <f>VLOOKUP(C12,T5:V22,3,FALSE)</f>
        <v>0</v>
      </c>
      <c r="E12" s="90"/>
      <c r="F12" s="91">
        <f>VLOOKUP(E12,T5:V24,3,FALSE)</f>
        <v>0</v>
      </c>
      <c r="G12" s="90"/>
      <c r="H12" s="91">
        <f>VLOOKUP(G12,T5:V26,3,FALSE)</f>
        <v>0</v>
      </c>
      <c r="I12" s="90"/>
      <c r="J12" s="131">
        <f>VLOOKUP(I12,T5:V27,3,FALSE)</f>
        <v>0</v>
      </c>
      <c r="K12" s="133"/>
      <c r="L12" s="27" t="s">
        <v>328</v>
      </c>
      <c r="M12" s="349"/>
      <c r="N12" s="364"/>
      <c r="O12" s="358"/>
      <c r="P12" s="125">
        <f>VLOOKUP(R12,'Codes for Conversion of GG'!A1:C11,3)</f>
        <v>0</v>
      </c>
      <c r="Q12" s="139">
        <f>AVERAGE(A12,C12,E12,G12,J12)</f>
        <v>0</v>
      </c>
      <c r="R12" s="157">
        <v>1</v>
      </c>
      <c r="S12" s="346"/>
      <c r="T12">
        <v>8</v>
      </c>
      <c r="U12">
        <f t="shared" si="0"/>
        <v>56</v>
      </c>
      <c r="V12">
        <f>U12-56</f>
        <v>0</v>
      </c>
    </row>
    <row r="13" spans="1:22" ht="15.6" customHeight="1" thickTop="1" thickBot="1" x14ac:dyDescent="0.35">
      <c r="A13" s="90"/>
      <c r="B13" s="91">
        <f>VLOOKUP(A13,T5:V25,3,FALSE)</f>
        <v>0</v>
      </c>
      <c r="C13" s="90"/>
      <c r="D13" s="92">
        <f>VLOOKUP(C13,T5:V23,3,FALSE)</f>
        <v>0</v>
      </c>
      <c r="E13" s="90"/>
      <c r="F13" s="91">
        <f>VLOOKUP(E13,T5:V25,3,FALSE)</f>
        <v>0</v>
      </c>
      <c r="G13" s="90"/>
      <c r="H13" s="91">
        <f>VLOOKUP(G13,T5:V27,3,FALSE)</f>
        <v>0</v>
      </c>
      <c r="I13" s="90"/>
      <c r="J13" s="131">
        <f>VLOOKUP(I13,T5:V28,3,FALSE)</f>
        <v>0</v>
      </c>
      <c r="K13" s="133"/>
      <c r="L13" s="27" t="s">
        <v>3536</v>
      </c>
      <c r="M13" s="349"/>
      <c r="N13" s="364"/>
      <c r="O13" s="358"/>
      <c r="P13" s="125">
        <f>VLOOKUP(R13,'Codes for Conversion of GG'!A1:C11,3)</f>
        <v>2</v>
      </c>
      <c r="Q13" s="139">
        <f>AVERAGE(A13,C13,E13,G13,J13)</f>
        <v>0</v>
      </c>
      <c r="R13" s="157">
        <v>3</v>
      </c>
      <c r="S13" s="346"/>
      <c r="T13">
        <v>88</v>
      </c>
      <c r="U13">
        <f t="shared" si="0"/>
        <v>56</v>
      </c>
      <c r="V13">
        <f>U13-56</f>
        <v>0</v>
      </c>
    </row>
    <row r="14" spans="1:22" ht="8.4" customHeight="1" thickTop="1" thickBot="1" x14ac:dyDescent="0.35">
      <c r="A14" s="65"/>
      <c r="B14" s="64"/>
      <c r="C14" s="64"/>
      <c r="D14" s="65"/>
      <c r="E14" s="64"/>
      <c r="F14" s="64"/>
      <c r="G14" s="64"/>
      <c r="H14" s="64"/>
      <c r="I14" s="64"/>
      <c r="J14" s="132"/>
      <c r="K14" s="134"/>
      <c r="L14" s="66"/>
      <c r="M14" s="66"/>
      <c r="N14" s="68"/>
      <c r="O14" s="69">
        <f>O11</f>
        <v>0.66666666666666663</v>
      </c>
      <c r="P14" s="69"/>
      <c r="Q14" s="65"/>
      <c r="R14" s="120"/>
      <c r="S14" s="163"/>
      <c r="T14">
        <v>0</v>
      </c>
      <c r="U14">
        <f t="shared" si="0"/>
        <v>48</v>
      </c>
      <c r="V14">
        <f>U14-48</f>
        <v>0</v>
      </c>
    </row>
    <row r="15" spans="1:22" ht="15.6" customHeight="1" thickTop="1" thickBot="1" x14ac:dyDescent="0.35">
      <c r="A15" s="90"/>
      <c r="B15" s="91">
        <f>VLOOKUP(A15,T5:V27,3,FALSE)</f>
        <v>0</v>
      </c>
      <c r="C15" s="90"/>
      <c r="D15" s="92">
        <f>VLOOKUP(C16,T5:V25,3,FALSE)</f>
        <v>0</v>
      </c>
      <c r="E15" s="90"/>
      <c r="F15" s="91">
        <f>VLOOKUP(E15,T5:V27,3,FALSE)</f>
        <v>0</v>
      </c>
      <c r="G15" s="90"/>
      <c r="H15" s="91">
        <f>VLOOKUP(G15,T5:V29,3,FALSE)</f>
        <v>0</v>
      </c>
      <c r="I15" s="90"/>
      <c r="J15" s="131">
        <f>VLOOKUP(I15,T5:V30,3,FALSE)</f>
        <v>0</v>
      </c>
      <c r="K15" s="133"/>
      <c r="L15" s="29" t="s">
        <v>77</v>
      </c>
      <c r="M15" s="349">
        <f>O15</f>
        <v>3</v>
      </c>
      <c r="N15" s="30"/>
      <c r="O15" s="359">
        <f>AVERAGE(P15:P16)</f>
        <v>3</v>
      </c>
      <c r="P15" s="125">
        <f>VLOOKUP(R15,'Codes for Conversion of GG'!A1:C11,3)</f>
        <v>3</v>
      </c>
      <c r="Q15" s="140">
        <f>AVERAGE(A15,C15,E15,G15,J15)</f>
        <v>0</v>
      </c>
      <c r="R15" s="158">
        <v>4</v>
      </c>
      <c r="S15" s="163"/>
      <c r="T15">
        <v>9</v>
      </c>
      <c r="U15">
        <f t="shared" si="0"/>
        <v>57</v>
      </c>
      <c r="V15">
        <v>0</v>
      </c>
    </row>
    <row r="16" spans="1:22" ht="15.6" customHeight="1" thickTop="1" thickBot="1" x14ac:dyDescent="0.35">
      <c r="A16" s="90"/>
      <c r="B16" s="91">
        <f>VLOOKUP(A16,T5:V28,3,FALSE)</f>
        <v>0</v>
      </c>
      <c r="C16" s="90"/>
      <c r="D16" s="92">
        <f>VLOOKUP(C16,T5:V28,3,FALSE)</f>
        <v>0</v>
      </c>
      <c r="E16" s="90"/>
      <c r="F16" s="91">
        <f>VLOOKUP(E16,T5:V28,3,FALSE)</f>
        <v>0</v>
      </c>
      <c r="G16" s="90"/>
      <c r="H16" s="91">
        <f>VLOOKUP(G16,T5:V30,3,FALSE)</f>
        <v>0</v>
      </c>
      <c r="I16" s="90"/>
      <c r="J16" s="131">
        <f>VLOOKUP(I16,T5:V31,3,FALSE)</f>
        <v>0</v>
      </c>
      <c r="K16" s="133"/>
      <c r="L16" s="29" t="s">
        <v>78</v>
      </c>
      <c r="M16" s="349"/>
      <c r="N16" s="126"/>
      <c r="O16" s="359"/>
      <c r="P16" s="125">
        <f>VLOOKUP(R16,'Codes for Conversion of GG'!A1:C11,3)</f>
        <v>3</v>
      </c>
      <c r="Q16" s="140">
        <f>AVERAGE(A16,C16,E16,G16,J16)</f>
        <v>0</v>
      </c>
      <c r="R16" s="157">
        <v>4</v>
      </c>
      <c r="S16" s="411" t="s">
        <v>3587</v>
      </c>
      <c r="T16" s="61" t="s">
        <v>81</v>
      </c>
      <c r="U16" t="s">
        <v>82</v>
      </c>
      <c r="V16" t="s">
        <v>82</v>
      </c>
    </row>
    <row r="17" spans="1:19" ht="15" thickTop="1" x14ac:dyDescent="0.3">
      <c r="A17" s="16"/>
      <c r="C17" s="17"/>
      <c r="E17" s="17"/>
      <c r="G17" s="17"/>
      <c r="I17" s="17"/>
      <c r="L17" s="123"/>
      <c r="M17" s="123"/>
      <c r="N17" s="17"/>
      <c r="O17" s="17"/>
      <c r="P17" s="17"/>
      <c r="Q17" s="142"/>
      <c r="R17" s="16"/>
      <c r="S17" s="411"/>
    </row>
    <row r="18" spans="1:19" x14ac:dyDescent="0.3">
      <c r="A18" s="356"/>
      <c r="B18" s="356"/>
      <c r="C18" s="356"/>
      <c r="D18" s="356"/>
      <c r="E18" s="356"/>
      <c r="F18" s="356"/>
      <c r="G18" s="356"/>
      <c r="H18" s="356"/>
      <c r="I18" s="356"/>
      <c r="J18" s="130"/>
      <c r="L18" s="74" t="s">
        <v>326</v>
      </c>
      <c r="M18" s="72">
        <f>SUM(M4:M16)</f>
        <v>12.666666666666666</v>
      </c>
      <c r="N18" s="73">
        <f>SUM(N4:N13)</f>
        <v>6.666666666666667</v>
      </c>
      <c r="O18" s="73"/>
      <c r="P18" s="73"/>
      <c r="Q18" s="121"/>
      <c r="R18" s="121"/>
      <c r="S18" s="411"/>
    </row>
    <row r="19" spans="1:19" x14ac:dyDescent="0.3">
      <c r="A19" s="351"/>
      <c r="B19" s="351"/>
      <c r="C19" s="351"/>
      <c r="D19" s="129"/>
      <c r="E19" s="351"/>
      <c r="F19" s="351"/>
      <c r="G19" s="351"/>
      <c r="H19" s="128"/>
      <c r="I19" s="341"/>
      <c r="J19" s="341"/>
      <c r="L19" s="74" t="s">
        <v>327</v>
      </c>
      <c r="M19" s="74">
        <f>ROUND(M18,0)</f>
        <v>13</v>
      </c>
      <c r="N19" s="74">
        <f>ROUND(N18,0)</f>
        <v>7</v>
      </c>
      <c r="O19" s="74"/>
      <c r="P19" s="74"/>
      <c r="Q19" s="122"/>
      <c r="R19" s="122"/>
      <c r="S19" s="163"/>
    </row>
    <row r="20" spans="1:19" x14ac:dyDescent="0.3">
      <c r="A20" s="16"/>
      <c r="C20" s="17"/>
      <c r="E20" s="341"/>
      <c r="F20" s="341"/>
      <c r="G20" s="341"/>
      <c r="H20" s="128"/>
      <c r="I20" s="341"/>
      <c r="J20" s="341"/>
      <c r="L20" s="123"/>
      <c r="M20" s="123" t="s">
        <v>202</v>
      </c>
      <c r="N20" s="17" t="s">
        <v>14</v>
      </c>
      <c r="O20" s="17"/>
      <c r="P20" s="17"/>
      <c r="Q20" s="16"/>
      <c r="R20" s="16"/>
    </row>
    <row r="21" spans="1:19" x14ac:dyDescent="0.3">
      <c r="A21" s="16"/>
      <c r="C21" s="17"/>
      <c r="E21" s="136"/>
      <c r="F21" s="128"/>
      <c r="G21" s="128"/>
      <c r="H21" s="128"/>
      <c r="I21" s="128"/>
      <c r="J21" s="128"/>
      <c r="K21" s="128"/>
      <c r="L21" s="15"/>
      <c r="M21" s="15"/>
      <c r="N21" s="17"/>
      <c r="O21" s="17"/>
      <c r="P21" s="17"/>
      <c r="Q21" s="16"/>
      <c r="R21" s="16"/>
      <c r="S21" s="15"/>
    </row>
    <row r="22" spans="1:19" x14ac:dyDescent="0.3">
      <c r="L22" s="350" t="s">
        <v>254</v>
      </c>
      <c r="M22" s="350"/>
      <c r="N22" s="350"/>
    </row>
    <row r="24" spans="1:19" x14ac:dyDescent="0.3">
      <c r="G24" s="347"/>
      <c r="H24" s="347"/>
      <c r="I24" s="347"/>
      <c r="J24" s="347"/>
      <c r="L24" s="348"/>
      <c r="M24" s="348"/>
    </row>
  </sheetData>
  <sheetProtection selectLockedCells="1"/>
  <mergeCells count="22">
    <mergeCell ref="A19:C19"/>
    <mergeCell ref="A1:I1"/>
    <mergeCell ref="A2:L2"/>
    <mergeCell ref="A18:I18"/>
    <mergeCell ref="O8:O9"/>
    <mergeCell ref="O11:O13"/>
    <mergeCell ref="O15:O16"/>
    <mergeCell ref="L1:R1"/>
    <mergeCell ref="E19:G19"/>
    <mergeCell ref="I19:J19"/>
    <mergeCell ref="M8:M9"/>
    <mergeCell ref="N8:N9"/>
    <mergeCell ref="M11:M13"/>
    <mergeCell ref="N11:N13"/>
    <mergeCell ref="S4:S13"/>
    <mergeCell ref="G24:J24"/>
    <mergeCell ref="L24:M24"/>
    <mergeCell ref="M15:M16"/>
    <mergeCell ref="L22:N22"/>
    <mergeCell ref="E20:G20"/>
    <mergeCell ref="I20:J20"/>
    <mergeCell ref="S16:S18"/>
  </mergeCells>
  <hyperlinks>
    <hyperlink ref="L22:N22" location="PDPM!A1" display="Go back to PDPM Worksheet" xr:uid="{00000000-0004-0000-0B00-000000000000}"/>
    <hyperlink ref="A1:I1" r:id="rId1" display="New Directions" xr:uid="{1BB9E0DD-8748-4D3B-8FAA-04C320B1769C}"/>
    <hyperlink ref="A2:L2" r:id="rId2" display="Watch the instuctional video at MDSworks.com" xr:uid="{75128628-A7DA-4FF5-828C-9BFC4D6511B9}"/>
  </hyperlinks>
  <pageMargins left="0.7" right="0.7" top="0.75" bottom="0.75" header="0.3" footer="0.3"/>
  <pageSetup orientation="landscape" r:id="rId3"/>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B00-000000000000}">
          <x14:formula1>
            <xm:f>'Codes for Conversion of GG'!$L$2:$L$11</xm:f>
          </x14:formula1>
          <xm:sqref>A4:A6 C4:C6 E4:E6 G4:G6 I4:I6 A11:A13 C11:C13 E11:E13 G11:G13 I11:I13 A8:A9 C8:C9 E8:E9 G8:G9 I8:I9 A15:A16 C15:C16 E15:E16 G15:G16 I15:I16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0527-EB0D-4E5B-AF73-A6E8AA1F44F6}">
  <dimension ref="A1:O43"/>
  <sheetViews>
    <sheetView workbookViewId="0">
      <selection activeCell="L22" sqref="L22:N22"/>
    </sheetView>
  </sheetViews>
  <sheetFormatPr defaultRowHeight="14.4" x14ac:dyDescent="0.3"/>
  <cols>
    <col min="1" max="1" width="4.88671875" customWidth="1"/>
    <col min="2" max="2" width="11.6640625" customWidth="1"/>
  </cols>
  <sheetData>
    <row r="1" spans="1:13" ht="15.6" x14ac:dyDescent="0.3">
      <c r="B1" s="159" t="s">
        <v>3570</v>
      </c>
    </row>
    <row r="2" spans="1:13" ht="15" thickBot="1" x14ac:dyDescent="0.35">
      <c r="A2">
        <v>1</v>
      </c>
      <c r="B2" t="s">
        <v>3571</v>
      </c>
    </row>
    <row r="3" spans="1:13" ht="16.2" thickTop="1" x14ac:dyDescent="0.3">
      <c r="A3" s="223"/>
      <c r="B3" s="224" t="s">
        <v>3545</v>
      </c>
      <c r="C3" s="225"/>
      <c r="D3" s="225"/>
      <c r="E3" s="225"/>
      <c r="F3" s="225"/>
      <c r="G3" s="225"/>
      <c r="H3" s="225"/>
      <c r="I3" s="225"/>
      <c r="J3" s="225"/>
      <c r="K3" s="225"/>
      <c r="L3" s="225"/>
      <c r="M3" s="226"/>
    </row>
    <row r="4" spans="1:13" ht="15.6" x14ac:dyDescent="0.3">
      <c r="A4" s="227">
        <v>1</v>
      </c>
      <c r="B4" s="212" t="s">
        <v>3546</v>
      </c>
      <c r="C4" s="212"/>
      <c r="D4" s="212"/>
      <c r="E4" s="212"/>
      <c r="F4" s="212"/>
      <c r="G4" s="212"/>
      <c r="H4" s="212"/>
      <c r="I4" s="212"/>
      <c r="J4" s="212"/>
      <c r="K4" s="212"/>
      <c r="L4" s="212"/>
      <c r="M4" s="228"/>
    </row>
    <row r="5" spans="1:13" ht="15.6" x14ac:dyDescent="0.3">
      <c r="A5" s="227"/>
      <c r="B5" s="212" t="s">
        <v>3547</v>
      </c>
      <c r="C5" s="212"/>
      <c r="D5" s="212"/>
      <c r="E5" s="212"/>
      <c r="F5" s="212"/>
      <c r="G5" s="212"/>
      <c r="H5" s="212"/>
      <c r="I5" s="212"/>
      <c r="J5" s="212"/>
      <c r="K5" s="212"/>
      <c r="L5" s="212"/>
      <c r="M5" s="228"/>
    </row>
    <row r="6" spans="1:13" ht="16.2" thickBot="1" x14ac:dyDescent="0.35">
      <c r="A6" s="229">
        <v>2</v>
      </c>
      <c r="B6" s="230" t="s">
        <v>3548</v>
      </c>
      <c r="C6" s="230"/>
      <c r="D6" s="230"/>
      <c r="E6" s="230"/>
      <c r="F6" s="230"/>
      <c r="G6" s="230"/>
      <c r="H6" s="230"/>
      <c r="I6" s="230"/>
      <c r="J6" s="230"/>
      <c r="K6" s="230"/>
      <c r="L6" s="230"/>
      <c r="M6" s="231"/>
    </row>
    <row r="7" spans="1:13" ht="15.6" thickTop="1" thickBot="1" x14ac:dyDescent="0.35"/>
    <row r="8" spans="1:13" ht="15.6" x14ac:dyDescent="0.3">
      <c r="A8" s="213"/>
      <c r="B8" s="214" t="s">
        <v>3549</v>
      </c>
      <c r="C8" s="215"/>
      <c r="D8" s="215"/>
      <c r="E8" s="215"/>
      <c r="F8" s="215"/>
      <c r="G8" s="215"/>
      <c r="H8" s="215"/>
      <c r="I8" s="215"/>
      <c r="J8" s="215"/>
      <c r="K8" s="215"/>
      <c r="L8" s="215"/>
      <c r="M8" s="216"/>
    </row>
    <row r="9" spans="1:13" ht="15.6" x14ac:dyDescent="0.3">
      <c r="A9" s="217">
        <v>1</v>
      </c>
      <c r="B9" s="212" t="s">
        <v>3550</v>
      </c>
      <c r="C9" s="212"/>
      <c r="D9" s="212"/>
      <c r="E9" s="212"/>
      <c r="F9" s="212"/>
      <c r="G9" s="212"/>
      <c r="H9" s="212"/>
      <c r="I9" s="212"/>
      <c r="J9" s="212"/>
      <c r="K9" s="212"/>
      <c r="L9" s="212"/>
      <c r="M9" s="218"/>
    </row>
    <row r="10" spans="1:13" ht="15.6" x14ac:dyDescent="0.3">
      <c r="A10" s="217"/>
      <c r="B10" s="212" t="s">
        <v>3551</v>
      </c>
      <c r="C10" s="212"/>
      <c r="D10" s="212"/>
      <c r="E10" s="212"/>
      <c r="F10" s="212"/>
      <c r="G10" s="212"/>
      <c r="H10" s="212"/>
      <c r="I10" s="212"/>
      <c r="J10" s="212"/>
      <c r="K10" s="212"/>
      <c r="L10" s="212"/>
      <c r="M10" s="218"/>
    </row>
    <row r="11" spans="1:13" ht="15.6" x14ac:dyDescent="0.3">
      <c r="A11" s="217"/>
      <c r="B11" s="212" t="s">
        <v>3552</v>
      </c>
      <c r="C11" s="212"/>
      <c r="D11" s="212"/>
      <c r="E11" s="212"/>
      <c r="F11" s="212"/>
      <c r="G11" s="212"/>
      <c r="H11" s="212"/>
      <c r="I11" s="212"/>
      <c r="J11" s="212"/>
      <c r="K11" s="212"/>
      <c r="L11" s="212"/>
      <c r="M11" s="218"/>
    </row>
    <row r="12" spans="1:13" ht="15.6" x14ac:dyDescent="0.3">
      <c r="A12" s="217"/>
      <c r="B12" s="212" t="s">
        <v>3553</v>
      </c>
      <c r="C12" s="212"/>
      <c r="D12" s="212"/>
      <c r="E12" s="212"/>
      <c r="F12" s="212"/>
      <c r="G12" s="212"/>
      <c r="H12" s="212"/>
      <c r="I12" s="212"/>
      <c r="J12" s="212"/>
      <c r="K12" s="212"/>
      <c r="L12" s="212"/>
      <c r="M12" s="218"/>
    </row>
    <row r="13" spans="1:13" ht="15.6" x14ac:dyDescent="0.3">
      <c r="A13" s="217"/>
      <c r="B13" s="212" t="s">
        <v>3554</v>
      </c>
      <c r="C13" s="212"/>
      <c r="D13" s="212"/>
      <c r="E13" s="212"/>
      <c r="F13" s="212"/>
      <c r="G13" s="212"/>
      <c r="H13" s="212"/>
      <c r="I13" s="212"/>
      <c r="J13" s="212"/>
      <c r="K13" s="212"/>
      <c r="L13" s="212"/>
      <c r="M13" s="218"/>
    </row>
    <row r="14" spans="1:13" ht="15.6" x14ac:dyDescent="0.3">
      <c r="A14" s="217">
        <v>2</v>
      </c>
      <c r="B14" s="212" t="s">
        <v>3555</v>
      </c>
      <c r="C14" s="212"/>
      <c r="D14" s="212"/>
      <c r="E14" s="212"/>
      <c r="F14" s="212"/>
      <c r="G14" s="212"/>
      <c r="H14" s="212"/>
      <c r="I14" s="212"/>
      <c r="J14" s="212"/>
      <c r="K14" s="212"/>
      <c r="L14" s="212"/>
      <c r="M14" s="218"/>
    </row>
    <row r="15" spans="1:13" ht="15.6" x14ac:dyDescent="0.3">
      <c r="A15" s="217"/>
      <c r="B15" s="212" t="s">
        <v>3556</v>
      </c>
      <c r="C15" s="212"/>
      <c r="D15" s="212"/>
      <c r="E15" s="212"/>
      <c r="F15" s="212"/>
      <c r="G15" s="212"/>
      <c r="H15" s="212"/>
      <c r="I15" s="212"/>
      <c r="J15" s="212"/>
      <c r="K15" s="212"/>
      <c r="L15" s="212"/>
      <c r="M15" s="218"/>
    </row>
    <row r="16" spans="1:13" ht="15.6" x14ac:dyDescent="0.3">
      <c r="A16" s="217"/>
      <c r="B16" s="212" t="s">
        <v>3557</v>
      </c>
      <c r="C16" s="212"/>
      <c r="D16" s="212"/>
      <c r="E16" s="212"/>
      <c r="F16" s="212"/>
      <c r="G16" s="212"/>
      <c r="H16" s="212"/>
      <c r="I16" s="212"/>
      <c r="J16" s="212"/>
      <c r="K16" s="212"/>
      <c r="L16" s="212"/>
      <c r="M16" s="218"/>
    </row>
    <row r="17" spans="1:15" ht="15.6" x14ac:dyDescent="0.3">
      <c r="A17" s="217">
        <v>3</v>
      </c>
      <c r="B17" s="212" t="s">
        <v>3558</v>
      </c>
      <c r="C17" s="212"/>
      <c r="D17" s="212"/>
      <c r="E17" s="212"/>
      <c r="F17" s="212"/>
      <c r="G17" s="212"/>
      <c r="H17" s="212"/>
      <c r="I17" s="212"/>
      <c r="J17" s="212"/>
      <c r="K17" s="212"/>
      <c r="L17" s="212"/>
      <c r="M17" s="218"/>
    </row>
    <row r="18" spans="1:15" ht="15.6" x14ac:dyDescent="0.3">
      <c r="A18" s="217">
        <v>4</v>
      </c>
      <c r="B18" s="212" t="s">
        <v>3559</v>
      </c>
      <c r="C18" s="212"/>
      <c r="D18" s="212"/>
      <c r="E18" s="212"/>
      <c r="F18" s="212"/>
      <c r="G18" s="212"/>
      <c r="H18" s="212"/>
      <c r="I18" s="212"/>
      <c r="J18" s="212"/>
      <c r="K18" s="212"/>
      <c r="L18" s="212"/>
      <c r="M18" s="218"/>
    </row>
    <row r="19" spans="1:15" ht="15.6" x14ac:dyDescent="0.3">
      <c r="A19" s="217"/>
      <c r="B19" s="212" t="s">
        <v>3560</v>
      </c>
      <c r="C19" s="212"/>
      <c r="D19" s="212"/>
      <c r="E19" s="212"/>
      <c r="F19" s="212"/>
      <c r="G19" s="212"/>
      <c r="H19" s="212"/>
      <c r="I19" s="212"/>
      <c r="J19" s="212"/>
      <c r="K19" s="212"/>
      <c r="L19" s="212"/>
      <c r="M19" s="218"/>
    </row>
    <row r="20" spans="1:15" ht="15.6" x14ac:dyDescent="0.3">
      <c r="A20" s="217"/>
      <c r="B20" s="212" t="s">
        <v>3567</v>
      </c>
      <c r="C20" s="212"/>
      <c r="D20" s="212"/>
      <c r="E20" s="212"/>
      <c r="F20" s="212"/>
      <c r="G20" s="212"/>
      <c r="H20" s="212"/>
      <c r="I20" s="212"/>
      <c r="J20" s="212"/>
      <c r="K20" s="212"/>
      <c r="L20" s="212"/>
      <c r="M20" s="218"/>
      <c r="O20" s="232"/>
    </row>
    <row r="21" spans="1:15" ht="15.6" x14ac:dyDescent="0.3">
      <c r="A21" s="217"/>
      <c r="B21" s="212" t="s">
        <v>3561</v>
      </c>
      <c r="C21" s="212"/>
      <c r="D21" s="212"/>
      <c r="E21" s="212"/>
      <c r="F21" s="212"/>
      <c r="G21" s="212"/>
      <c r="H21" s="212"/>
      <c r="I21" s="212"/>
      <c r="J21" s="212"/>
      <c r="K21" s="212"/>
      <c r="L21" s="212"/>
      <c r="M21" s="218"/>
    </row>
    <row r="22" spans="1:15" ht="15.6" x14ac:dyDescent="0.3">
      <c r="A22" s="217">
        <v>5</v>
      </c>
      <c r="B22" s="212" t="s">
        <v>3562</v>
      </c>
      <c r="C22" s="212"/>
      <c r="D22" s="212"/>
      <c r="E22" s="212"/>
      <c r="F22" s="212"/>
      <c r="G22" s="212"/>
      <c r="H22" s="212"/>
      <c r="I22" s="212"/>
      <c r="J22" s="212"/>
      <c r="K22" s="212"/>
      <c r="L22" s="212"/>
      <c r="M22" s="218"/>
    </row>
    <row r="23" spans="1:15" ht="15.6" x14ac:dyDescent="0.3">
      <c r="A23" s="217"/>
      <c r="B23" s="212" t="s">
        <v>3564</v>
      </c>
      <c r="C23" s="212"/>
      <c r="D23" s="212"/>
      <c r="E23" s="212"/>
      <c r="F23" s="212"/>
      <c r="G23" s="212"/>
      <c r="H23" s="212"/>
      <c r="I23" s="212"/>
      <c r="J23" s="212"/>
      <c r="K23" s="212"/>
      <c r="L23" s="212"/>
      <c r="M23" s="218"/>
    </row>
    <row r="24" spans="1:15" ht="15.6" x14ac:dyDescent="0.3">
      <c r="A24" s="217"/>
      <c r="B24" s="212" t="s">
        <v>3565</v>
      </c>
      <c r="C24" s="212"/>
      <c r="D24" s="212"/>
      <c r="E24" s="212"/>
      <c r="F24" s="212"/>
      <c r="G24" s="212"/>
      <c r="H24" s="212"/>
      <c r="I24" s="212"/>
      <c r="J24" s="212"/>
      <c r="K24" s="212"/>
      <c r="L24" s="212"/>
      <c r="M24" s="218"/>
    </row>
    <row r="25" spans="1:15" ht="15.6" x14ac:dyDescent="0.3">
      <c r="A25" s="217"/>
      <c r="B25" s="212" t="s">
        <v>3566</v>
      </c>
      <c r="C25" s="212"/>
      <c r="D25" s="212"/>
      <c r="E25" s="212"/>
      <c r="F25" s="212"/>
      <c r="G25" s="212"/>
      <c r="H25" s="212"/>
      <c r="I25" s="212"/>
      <c r="J25" s="212"/>
      <c r="K25" s="212"/>
      <c r="L25" s="212"/>
      <c r="M25" s="218"/>
    </row>
    <row r="26" spans="1:15" ht="15.6" x14ac:dyDescent="0.3">
      <c r="A26" s="217">
        <v>6</v>
      </c>
      <c r="B26" s="212" t="s">
        <v>3568</v>
      </c>
      <c r="C26" s="212"/>
      <c r="D26" s="212"/>
      <c r="E26" s="212"/>
      <c r="F26" s="212"/>
      <c r="G26" s="212"/>
      <c r="H26" s="212"/>
      <c r="I26" s="212"/>
      <c r="J26" s="212"/>
      <c r="K26" s="212"/>
      <c r="L26" s="212"/>
      <c r="M26" s="218"/>
    </row>
    <row r="27" spans="1:15" x14ac:dyDescent="0.3">
      <c r="A27" s="219"/>
      <c r="B27" s="212" t="s">
        <v>3563</v>
      </c>
      <c r="C27" s="212"/>
      <c r="D27" s="212"/>
      <c r="E27" s="212"/>
      <c r="F27" s="212"/>
      <c r="G27" s="212"/>
      <c r="H27" s="212"/>
      <c r="I27" s="212"/>
      <c r="J27" s="212"/>
      <c r="K27" s="212"/>
      <c r="L27" s="212"/>
      <c r="M27" s="218"/>
    </row>
    <row r="28" spans="1:15" x14ac:dyDescent="0.3">
      <c r="A28" s="219"/>
      <c r="B28" s="212" t="s">
        <v>3569</v>
      </c>
      <c r="C28" s="212"/>
      <c r="D28" s="212"/>
      <c r="E28" s="212"/>
      <c r="F28" s="212"/>
      <c r="G28" s="212"/>
      <c r="H28" s="212"/>
      <c r="I28" s="212"/>
      <c r="J28" s="212"/>
      <c r="K28" s="212"/>
      <c r="L28" s="212"/>
      <c r="M28" s="218"/>
    </row>
    <row r="29" spans="1:15" ht="15" thickBot="1" x14ac:dyDescent="0.35">
      <c r="A29" s="220"/>
      <c r="B29" s="221" t="s">
        <v>3566</v>
      </c>
      <c r="C29" s="221"/>
      <c r="D29" s="221"/>
      <c r="E29" s="221"/>
      <c r="F29" s="221"/>
      <c r="G29" s="221"/>
      <c r="H29" s="221"/>
      <c r="I29" s="221"/>
      <c r="J29" s="221"/>
      <c r="K29" s="221"/>
      <c r="L29" s="221"/>
      <c r="M29" s="222"/>
    </row>
    <row r="30" spans="1:15" ht="15" thickBot="1" x14ac:dyDescent="0.35"/>
    <row r="31" spans="1:15" ht="16.2" thickTop="1" x14ac:dyDescent="0.3">
      <c r="A31" s="233"/>
      <c r="B31" s="234" t="s">
        <v>3572</v>
      </c>
      <c r="C31" s="235"/>
      <c r="D31" s="235"/>
      <c r="E31" s="235"/>
      <c r="F31" s="235"/>
      <c r="G31" s="235"/>
      <c r="H31" s="235"/>
      <c r="I31" s="235"/>
      <c r="J31" s="235"/>
      <c r="K31" s="235"/>
      <c r="L31" s="235"/>
      <c r="M31" s="236"/>
    </row>
    <row r="32" spans="1:15" x14ac:dyDescent="0.3">
      <c r="A32" s="237"/>
      <c r="B32" s="212" t="s">
        <v>3574</v>
      </c>
      <c r="C32" s="212"/>
      <c r="D32" s="212"/>
      <c r="E32" s="212"/>
      <c r="F32" s="212"/>
      <c r="G32" s="212"/>
      <c r="H32" s="212"/>
      <c r="I32" s="212"/>
      <c r="J32" s="212"/>
      <c r="K32" s="212"/>
      <c r="L32" s="212"/>
      <c r="M32" s="238"/>
    </row>
    <row r="33" spans="1:13" ht="15" thickBot="1" x14ac:dyDescent="0.35">
      <c r="A33" s="239"/>
      <c r="B33" s="240" t="s">
        <v>3573</v>
      </c>
      <c r="C33" s="240"/>
      <c r="D33" s="240"/>
      <c r="E33" s="240"/>
      <c r="F33" s="240"/>
      <c r="G33" s="240"/>
      <c r="H33" s="240"/>
      <c r="I33" s="240"/>
      <c r="J33" s="240"/>
      <c r="K33" s="240"/>
      <c r="L33" s="240"/>
      <c r="M33" s="241"/>
    </row>
    <row r="34" spans="1:13" ht="15" thickTop="1" x14ac:dyDescent="0.3"/>
    <row r="35" spans="1:13" x14ac:dyDescent="0.3">
      <c r="B35" t="s">
        <v>3575</v>
      </c>
    </row>
    <row r="36" spans="1:13" x14ac:dyDescent="0.3">
      <c r="B36" t="s">
        <v>3576</v>
      </c>
    </row>
    <row r="37" spans="1:13" x14ac:dyDescent="0.3">
      <c r="B37" t="s">
        <v>3577</v>
      </c>
    </row>
    <row r="38" spans="1:13" x14ac:dyDescent="0.3">
      <c r="B38" t="s">
        <v>3578</v>
      </c>
    </row>
    <row r="39" spans="1:13" x14ac:dyDescent="0.3">
      <c r="B39" t="s">
        <v>3583</v>
      </c>
    </row>
    <row r="40" spans="1:13" x14ac:dyDescent="0.3">
      <c r="B40" t="s">
        <v>3579</v>
      </c>
    </row>
    <row r="41" spans="1:13" x14ac:dyDescent="0.3">
      <c r="B41" t="s">
        <v>3580</v>
      </c>
    </row>
    <row r="42" spans="1:13" x14ac:dyDescent="0.3">
      <c r="B42" t="s">
        <v>3581</v>
      </c>
    </row>
    <row r="43" spans="1:13" x14ac:dyDescent="0.3">
      <c r="B43" t="s">
        <v>3582</v>
      </c>
    </row>
  </sheetData>
  <sheetProtection algorithmName="SHA-512" hashValue="TZ47tHwRaEWDMLj9aeRhdYvRg2oUyVjlJBI8cJ1AsmjUGCnaKLUV0wCwbfjTCByMKw/BZkB3opeyImqAq4IfnA==" saltValue="nT/RXJWipYUmhz+q0sMV8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PDPM</vt:lpstr>
      <vt:lpstr>Sheet1</vt:lpstr>
      <vt:lpstr>Codes for Conversion of GG</vt:lpstr>
      <vt:lpstr>GG Worksheet </vt:lpstr>
      <vt:lpstr>Instruction sheet</vt:lpstr>
      <vt:lpstr>'GG Worksheet '!Print_Area</vt:lpstr>
      <vt:lpstr>PDPM!Print_Area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dc:creator>
  <cp:lastModifiedBy>New Directions</cp:lastModifiedBy>
  <cp:lastPrinted>2019-11-23T21:13:20Z</cp:lastPrinted>
  <dcterms:created xsi:type="dcterms:W3CDTF">2018-10-27T15:38:52Z</dcterms:created>
  <dcterms:modified xsi:type="dcterms:W3CDTF">2019-12-14T23:31:14Z</dcterms:modified>
</cp:coreProperties>
</file>